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5D25904A-A1D2-4868-827A-83F6067E8C4E}" xr6:coauthVersionLast="37" xr6:coauthVersionMax="37" xr10:uidLastSave="{00000000-0000-0000-0000-000000000000}"/>
  <bookViews>
    <workbookView xWindow="0" yWindow="0" windowWidth="22260" windowHeight="12645" firstSheet="4" activeTab="7" xr2:uid="{00000000-000D-0000-FFFF-FFFF00000000}"/>
  </bookViews>
  <sheets>
    <sheet name="Izvještaj o izvršenju fin.plana" sheetId="1" r:id="rId1"/>
    <sheet name="Opći dio" sheetId="2" r:id="rId2"/>
    <sheet name="Prihodi prema ekonomskoj klas." sheetId="3" r:id="rId3"/>
    <sheet name="Rashodi prema ekon.klasif." sheetId="4" r:id="rId4"/>
    <sheet name="Prihodi prema izvorima financ." sheetId="5" r:id="rId5"/>
    <sheet name="Rashodi prema izvorima financ." sheetId="6" r:id="rId6"/>
    <sheet name="Rashodi prema funkcijskoj klas." sheetId="7" r:id="rId7"/>
    <sheet name="Izvršenje prema programskoj kl." sheetId="8" r:id="rId8"/>
  </sheets>
  <externalReferences>
    <externalReference r:id="rId9"/>
    <externalReference r:id="rId10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6" i="8" l="1"/>
  <c r="U88" i="8"/>
  <c r="W63" i="6" l="1"/>
  <c r="U63" i="6"/>
  <c r="K23" i="5"/>
  <c r="L12" i="5"/>
  <c r="U406" i="8" l="1"/>
  <c r="U405" i="8"/>
  <c r="U402" i="8"/>
  <c r="U401" i="8"/>
  <c r="U400" i="8"/>
  <c r="U399" i="8"/>
  <c r="U398" i="8"/>
  <c r="U397" i="8"/>
  <c r="U396" i="8"/>
  <c r="U395" i="8"/>
  <c r="U389" i="8"/>
  <c r="U388" i="8"/>
  <c r="U387" i="8"/>
  <c r="U385" i="8"/>
  <c r="U384" i="8"/>
  <c r="U383" i="8"/>
  <c r="U382" i="8"/>
  <c r="U381" i="8"/>
  <c r="U380" i="8"/>
  <c r="U379" i="8"/>
  <c r="U378" i="8"/>
  <c r="U377" i="8"/>
  <c r="U376" i="8"/>
  <c r="W375" i="8"/>
  <c r="W374" i="8"/>
  <c r="W373" i="8"/>
  <c r="W372" i="8"/>
  <c r="W371" i="8"/>
  <c r="W370" i="8"/>
  <c r="W369" i="8"/>
  <c r="W368" i="8"/>
  <c r="U368" i="8"/>
  <c r="W367" i="8"/>
  <c r="U367" i="8"/>
  <c r="W366" i="8"/>
  <c r="U366" i="8"/>
  <c r="W365" i="8"/>
  <c r="U365" i="8"/>
  <c r="W364" i="8"/>
  <c r="U364" i="8"/>
  <c r="W363" i="8"/>
  <c r="U363" i="8"/>
  <c r="W360" i="8"/>
  <c r="W359" i="8"/>
  <c r="W358" i="8"/>
  <c r="W357" i="8"/>
  <c r="W356" i="8"/>
  <c r="W355" i="8"/>
  <c r="W354" i="8"/>
  <c r="W353" i="8"/>
  <c r="U353" i="8"/>
  <c r="W345" i="8"/>
  <c r="W344" i="8"/>
  <c r="W343" i="8"/>
  <c r="W342" i="8"/>
  <c r="W341" i="8"/>
  <c r="W340" i="8"/>
  <c r="W338" i="8"/>
  <c r="U338" i="8"/>
  <c r="W337" i="8"/>
  <c r="U337" i="8"/>
  <c r="W336" i="8"/>
  <c r="U336" i="8"/>
  <c r="W335" i="8"/>
  <c r="U335" i="8"/>
  <c r="U334" i="8"/>
  <c r="W332" i="8"/>
  <c r="W330" i="8"/>
  <c r="U330" i="8"/>
  <c r="W329" i="8"/>
  <c r="U329" i="8"/>
  <c r="W328" i="8"/>
  <c r="U328" i="8"/>
  <c r="W327" i="8"/>
  <c r="U327" i="8"/>
  <c r="W326" i="8"/>
  <c r="U326" i="8"/>
  <c r="W325" i="8"/>
  <c r="U325" i="8"/>
  <c r="W324" i="8"/>
  <c r="U324" i="8"/>
  <c r="W323" i="8"/>
  <c r="U323" i="8"/>
  <c r="W322" i="8"/>
  <c r="U322" i="8"/>
  <c r="W321" i="8"/>
  <c r="W319" i="8"/>
  <c r="U319" i="8"/>
  <c r="W318" i="8"/>
  <c r="U318" i="8"/>
  <c r="W317" i="8"/>
  <c r="U317" i="8"/>
  <c r="W316" i="8"/>
  <c r="U316" i="8"/>
  <c r="W315" i="8"/>
  <c r="W314" i="8"/>
  <c r="U314" i="8"/>
  <c r="W313" i="8"/>
  <c r="U313" i="8"/>
  <c r="W312" i="8"/>
  <c r="U312" i="8"/>
  <c r="W311" i="8"/>
  <c r="U311" i="8"/>
  <c r="W310" i="8"/>
  <c r="U310" i="8"/>
  <c r="W307" i="8"/>
  <c r="U307" i="8"/>
  <c r="W306" i="8"/>
  <c r="U306" i="8"/>
  <c r="W305" i="8"/>
  <c r="W304" i="8"/>
  <c r="U304" i="8"/>
  <c r="W303" i="8"/>
  <c r="U303" i="8"/>
  <c r="W302" i="8"/>
  <c r="U302" i="8"/>
  <c r="W301" i="8"/>
  <c r="U301" i="8"/>
  <c r="W300" i="8"/>
  <c r="U300" i="8"/>
  <c r="W299" i="8"/>
  <c r="U299" i="8"/>
  <c r="W298" i="8"/>
  <c r="U298" i="8"/>
  <c r="W297" i="8"/>
  <c r="U297" i="8"/>
  <c r="W296" i="8"/>
  <c r="U296" i="8"/>
  <c r="W295" i="8"/>
  <c r="U295" i="8"/>
  <c r="W294" i="8"/>
  <c r="U294" i="8"/>
  <c r="W293" i="8"/>
  <c r="U293" i="8"/>
  <c r="W292" i="8"/>
  <c r="U292" i="8"/>
  <c r="W291" i="8"/>
  <c r="U291" i="8"/>
  <c r="W290" i="8"/>
  <c r="U290" i="8"/>
  <c r="W289" i="8"/>
  <c r="U289" i="8"/>
  <c r="W288" i="8"/>
  <c r="U288" i="8"/>
  <c r="W287" i="8"/>
  <c r="U287" i="8"/>
  <c r="W286" i="8"/>
  <c r="U286" i="8"/>
  <c r="U285" i="8"/>
  <c r="W284" i="8"/>
  <c r="U284" i="8"/>
  <c r="W283" i="8"/>
  <c r="U283" i="8"/>
  <c r="W282" i="8"/>
  <c r="U282" i="8"/>
  <c r="W281" i="8"/>
  <c r="U281" i="8"/>
  <c r="W280" i="8"/>
  <c r="U280" i="8"/>
  <c r="W279" i="8"/>
  <c r="U279" i="8"/>
  <c r="W278" i="8"/>
  <c r="U278" i="8"/>
  <c r="W277" i="8"/>
  <c r="U277" i="8"/>
  <c r="W276" i="8"/>
  <c r="U276" i="8"/>
  <c r="W275" i="8"/>
  <c r="U275" i="8"/>
  <c r="W274" i="8"/>
  <c r="U274" i="8"/>
  <c r="W273" i="8"/>
  <c r="U273" i="8"/>
  <c r="W272" i="8"/>
  <c r="U272" i="8"/>
  <c r="W271" i="8"/>
  <c r="U271" i="8"/>
  <c r="W270" i="8"/>
  <c r="W269" i="8"/>
  <c r="W266" i="8"/>
  <c r="W265" i="8"/>
  <c r="U265" i="8"/>
  <c r="W264" i="8"/>
  <c r="U264" i="8"/>
  <c r="W263" i="8"/>
  <c r="U263" i="8"/>
  <c r="W262" i="8"/>
  <c r="U262" i="8"/>
  <c r="W260" i="8"/>
  <c r="U260" i="8"/>
  <c r="W259" i="8"/>
  <c r="U259" i="8"/>
  <c r="W258" i="8"/>
  <c r="U258" i="8"/>
  <c r="W257" i="8"/>
  <c r="U257" i="8"/>
  <c r="W256" i="8"/>
  <c r="U256" i="8"/>
  <c r="W255" i="8"/>
  <c r="U255" i="8"/>
  <c r="W252" i="8"/>
  <c r="U252" i="8"/>
  <c r="W248" i="8"/>
  <c r="U248" i="8"/>
  <c r="U247" i="8"/>
  <c r="U246" i="8"/>
  <c r="W245" i="8"/>
  <c r="W244" i="8"/>
  <c r="W243" i="8"/>
  <c r="U243" i="8"/>
  <c r="U239" i="8"/>
  <c r="W238" i="8"/>
  <c r="U238" i="8"/>
  <c r="W237" i="8"/>
  <c r="U237" i="8"/>
  <c r="W236" i="8"/>
  <c r="U236" i="8"/>
  <c r="W235" i="8"/>
  <c r="U235" i="8"/>
  <c r="W234" i="8"/>
  <c r="U234" i="8"/>
  <c r="W233" i="8"/>
  <c r="U233" i="8"/>
  <c r="W232" i="8"/>
  <c r="U232" i="8"/>
  <c r="W231" i="8"/>
  <c r="U231" i="8"/>
  <c r="W230" i="8"/>
  <c r="U230" i="8"/>
  <c r="W229" i="8"/>
  <c r="U229" i="8"/>
  <c r="W228" i="8"/>
  <c r="U228" i="8"/>
  <c r="W227" i="8"/>
  <c r="U227" i="8"/>
  <c r="W226" i="8"/>
  <c r="U226" i="8"/>
  <c r="W225" i="8"/>
  <c r="U225" i="8"/>
  <c r="W224" i="8"/>
  <c r="U224" i="8"/>
  <c r="W223" i="8"/>
  <c r="U223" i="8"/>
  <c r="W222" i="8"/>
  <c r="U222" i="8"/>
  <c r="W221" i="8"/>
  <c r="U221" i="8"/>
  <c r="W220" i="8"/>
  <c r="U220" i="8"/>
  <c r="W219" i="8"/>
  <c r="U219" i="8"/>
  <c r="W218" i="8"/>
  <c r="U218" i="8"/>
  <c r="W217" i="8"/>
  <c r="U217" i="8"/>
  <c r="W216" i="8"/>
  <c r="U216" i="8"/>
  <c r="W215" i="8"/>
  <c r="U215" i="8"/>
  <c r="W214" i="8"/>
  <c r="U214" i="8"/>
  <c r="W213" i="8"/>
  <c r="U213" i="8"/>
  <c r="W212" i="8"/>
  <c r="U212" i="8"/>
  <c r="W211" i="8"/>
  <c r="U211" i="8"/>
  <c r="W210" i="8"/>
  <c r="U210" i="8"/>
  <c r="W209" i="8"/>
  <c r="U209" i="8"/>
  <c r="W208" i="8"/>
  <c r="U208" i="8"/>
  <c r="W207" i="8"/>
  <c r="U207" i="8"/>
  <c r="W206" i="8"/>
  <c r="U206" i="8"/>
  <c r="W205" i="8"/>
  <c r="U205" i="8"/>
  <c r="W204" i="8"/>
  <c r="U204" i="8"/>
  <c r="W202" i="8"/>
  <c r="U202" i="8"/>
  <c r="W201" i="8"/>
  <c r="U201" i="8"/>
  <c r="W200" i="8"/>
  <c r="U200" i="8"/>
  <c r="W199" i="8"/>
  <c r="U199" i="8"/>
  <c r="W198" i="8"/>
  <c r="U198" i="8"/>
  <c r="W197" i="8"/>
  <c r="U197" i="8"/>
  <c r="W196" i="8"/>
  <c r="U196" i="8"/>
  <c r="W195" i="8"/>
  <c r="U195" i="8"/>
  <c r="W194" i="8"/>
  <c r="U194" i="8"/>
  <c r="W193" i="8"/>
  <c r="U193" i="8"/>
  <c r="W192" i="8"/>
  <c r="U192" i="8"/>
  <c r="W191" i="8"/>
  <c r="U191" i="8"/>
  <c r="W190" i="8"/>
  <c r="U190" i="8"/>
  <c r="W189" i="8"/>
  <c r="U189" i="8"/>
  <c r="W188" i="8"/>
  <c r="U188" i="8"/>
  <c r="W187" i="8"/>
  <c r="U187" i="8"/>
  <c r="W185" i="8"/>
  <c r="U184" i="8"/>
  <c r="W182" i="8"/>
  <c r="U182" i="8"/>
  <c r="W181" i="8"/>
  <c r="U181" i="8"/>
  <c r="W180" i="8"/>
  <c r="U180" i="8"/>
  <c r="W179" i="8"/>
  <c r="W178" i="8"/>
  <c r="W177" i="8"/>
  <c r="U175" i="8"/>
  <c r="W174" i="8"/>
  <c r="U174" i="8"/>
  <c r="W173" i="8"/>
  <c r="U173" i="8"/>
  <c r="W172" i="8"/>
  <c r="U172" i="8"/>
  <c r="W171" i="8"/>
  <c r="U171" i="8"/>
  <c r="W170" i="8"/>
  <c r="U170" i="8"/>
  <c r="W169" i="8"/>
  <c r="U169" i="8"/>
  <c r="W168" i="8"/>
  <c r="U168" i="8"/>
  <c r="W167" i="8"/>
  <c r="U167" i="8"/>
  <c r="W164" i="8"/>
  <c r="U164" i="8"/>
  <c r="W163" i="8"/>
  <c r="U163" i="8"/>
  <c r="W162" i="8"/>
  <c r="U162" i="8"/>
  <c r="W161" i="8"/>
  <c r="U161" i="8"/>
  <c r="W160" i="8"/>
  <c r="U160" i="8"/>
  <c r="W159" i="8"/>
  <c r="U159" i="8"/>
  <c r="W158" i="8"/>
  <c r="U158" i="8"/>
  <c r="W157" i="8"/>
  <c r="U157" i="8"/>
  <c r="W156" i="8"/>
  <c r="U156" i="8"/>
  <c r="W155" i="8"/>
  <c r="U155" i="8"/>
  <c r="W154" i="8"/>
  <c r="U154" i="8"/>
  <c r="W153" i="8"/>
  <c r="U153" i="8"/>
  <c r="W152" i="8"/>
  <c r="U152" i="8"/>
  <c r="W150" i="8"/>
  <c r="U150" i="8"/>
  <c r="W149" i="8"/>
  <c r="U149" i="8"/>
  <c r="W148" i="8"/>
  <c r="W147" i="8"/>
  <c r="U147" i="8"/>
  <c r="W146" i="8"/>
  <c r="U146" i="8"/>
  <c r="W145" i="8"/>
  <c r="U145" i="8"/>
  <c r="W144" i="8"/>
  <c r="U144" i="8"/>
  <c r="W143" i="8"/>
  <c r="U143" i="8"/>
  <c r="W142" i="8"/>
  <c r="U142" i="8"/>
  <c r="W141" i="8"/>
  <c r="U141" i="8"/>
  <c r="W140" i="8"/>
  <c r="U140" i="8"/>
  <c r="W139" i="8"/>
  <c r="U139" i="8"/>
  <c r="W138" i="8"/>
  <c r="U138" i="8"/>
  <c r="W137" i="8"/>
  <c r="U137" i="8"/>
  <c r="W136" i="8"/>
  <c r="U136" i="8"/>
  <c r="W135" i="8"/>
  <c r="U135" i="8"/>
  <c r="W134" i="8"/>
  <c r="U134" i="8"/>
  <c r="W133" i="8"/>
  <c r="U133" i="8"/>
  <c r="W132" i="8"/>
  <c r="U132" i="8"/>
  <c r="W131" i="8"/>
  <c r="U131" i="8"/>
  <c r="W116" i="8"/>
  <c r="U116" i="8"/>
  <c r="W115" i="8"/>
  <c r="U115" i="8"/>
  <c r="W114" i="8"/>
  <c r="U114" i="8"/>
  <c r="U113" i="8"/>
  <c r="W112" i="8"/>
  <c r="U112" i="8"/>
  <c r="W111" i="8"/>
  <c r="U111" i="8"/>
  <c r="W110" i="8"/>
  <c r="U110" i="8"/>
  <c r="W109" i="8"/>
  <c r="U109" i="8"/>
  <c r="W108" i="8"/>
  <c r="U108" i="8"/>
  <c r="W107" i="8"/>
  <c r="U107" i="8"/>
  <c r="W106" i="8"/>
  <c r="U106" i="8"/>
  <c r="W105" i="8"/>
  <c r="U105" i="8"/>
  <c r="W104" i="8"/>
  <c r="U104" i="8"/>
  <c r="W103" i="8"/>
  <c r="U103" i="8"/>
  <c r="W102" i="8"/>
  <c r="U102" i="8"/>
  <c r="W101" i="8"/>
  <c r="U101" i="8"/>
  <c r="W100" i="8"/>
  <c r="U100" i="8"/>
  <c r="U99" i="8"/>
  <c r="W98" i="8"/>
  <c r="U98" i="8"/>
  <c r="W97" i="8"/>
  <c r="U97" i="8"/>
  <c r="W96" i="8"/>
  <c r="U96" i="8"/>
  <c r="W94" i="8"/>
  <c r="U94" i="8"/>
  <c r="W93" i="8"/>
  <c r="U93" i="8"/>
  <c r="W92" i="8"/>
  <c r="U92" i="8"/>
  <c r="W91" i="8"/>
  <c r="U91" i="8"/>
  <c r="W90" i="8"/>
  <c r="U90" i="8"/>
  <c r="W89" i="8"/>
  <c r="U89" i="8"/>
  <c r="W88" i="8"/>
  <c r="W87" i="8"/>
  <c r="U87" i="8"/>
  <c r="W86" i="8"/>
  <c r="W85" i="8"/>
  <c r="U85" i="8"/>
  <c r="W84" i="8"/>
  <c r="U84" i="8"/>
  <c r="W83" i="8"/>
  <c r="W82" i="8"/>
  <c r="W81" i="8"/>
  <c r="U81" i="8"/>
  <c r="U79" i="8"/>
  <c r="U78" i="8"/>
  <c r="W77" i="8"/>
  <c r="U77" i="8"/>
  <c r="W76" i="8"/>
  <c r="U76" i="8"/>
  <c r="W73" i="8"/>
  <c r="U73" i="8"/>
  <c r="W72" i="8"/>
  <c r="U72" i="8"/>
  <c r="W71" i="8"/>
  <c r="U71" i="8"/>
  <c r="W70" i="8"/>
  <c r="U70" i="8"/>
  <c r="W69" i="8"/>
  <c r="U69" i="8"/>
  <c r="W68" i="8"/>
  <c r="U68" i="8"/>
  <c r="W67" i="8"/>
  <c r="U67" i="8"/>
  <c r="W65" i="8"/>
  <c r="U65" i="8"/>
  <c r="W64" i="8"/>
  <c r="U64" i="8"/>
  <c r="W61" i="8"/>
  <c r="U61" i="8"/>
  <c r="W60" i="8"/>
  <c r="U60" i="8"/>
  <c r="W59" i="8"/>
  <c r="U59" i="8"/>
  <c r="W58" i="8"/>
  <c r="U58" i="8"/>
  <c r="W57" i="8"/>
  <c r="U57" i="8"/>
  <c r="W56" i="8"/>
  <c r="W55" i="8"/>
  <c r="W54" i="8"/>
  <c r="W53" i="8"/>
  <c r="W52" i="8"/>
  <c r="W51" i="8"/>
  <c r="W50" i="8"/>
  <c r="W46" i="8"/>
  <c r="U46" i="8"/>
  <c r="W45" i="8"/>
  <c r="U45" i="8"/>
  <c r="W44" i="8"/>
  <c r="U44" i="8"/>
  <c r="W43" i="8"/>
  <c r="W42" i="8"/>
  <c r="W41" i="8"/>
  <c r="U41" i="8"/>
  <c r="W40" i="8"/>
  <c r="U40" i="8"/>
  <c r="W39" i="8"/>
  <c r="W38" i="8"/>
  <c r="W37" i="8"/>
  <c r="U37" i="8"/>
  <c r="W36" i="8"/>
  <c r="U36" i="8"/>
  <c r="W35" i="8"/>
  <c r="U35" i="8"/>
  <c r="W34" i="8"/>
  <c r="U34" i="8"/>
  <c r="W33" i="8"/>
  <c r="U33" i="8"/>
  <c r="W32" i="8"/>
  <c r="U32" i="8"/>
  <c r="W31" i="8"/>
  <c r="U31" i="8"/>
  <c r="W30" i="8"/>
  <c r="U30" i="8"/>
  <c r="W29" i="8"/>
  <c r="U29" i="8"/>
  <c r="W28" i="8"/>
  <c r="U28" i="8"/>
  <c r="W27" i="8"/>
  <c r="U27" i="8"/>
  <c r="W26" i="8"/>
  <c r="I26" i="8"/>
  <c r="U26" i="8" s="1"/>
  <c r="W25" i="8"/>
  <c r="U25" i="8"/>
  <c r="W24" i="8"/>
  <c r="U24" i="8"/>
  <c r="W17" i="8"/>
  <c r="U17" i="8"/>
  <c r="W16" i="8"/>
  <c r="U16" i="8"/>
  <c r="W15" i="8"/>
  <c r="U15" i="8"/>
  <c r="W14" i="8"/>
  <c r="U14" i="8"/>
  <c r="W13" i="8"/>
  <c r="U13" i="8"/>
  <c r="W12" i="8"/>
  <c r="U12" i="8"/>
  <c r="W229" i="7"/>
  <c r="W228" i="7"/>
  <c r="W227" i="7"/>
  <c r="W226" i="7"/>
  <c r="W225" i="7"/>
  <c r="W224" i="7"/>
  <c r="U224" i="7"/>
  <c r="W223" i="7"/>
  <c r="U223" i="7"/>
  <c r="W222" i="7"/>
  <c r="U222" i="7"/>
  <c r="W221" i="7"/>
  <c r="U221" i="7"/>
  <c r="W220" i="7"/>
  <c r="U220" i="7"/>
  <c r="W219" i="7"/>
  <c r="U219" i="7"/>
  <c r="W218" i="7"/>
  <c r="U218" i="7"/>
  <c r="W217" i="7"/>
  <c r="U217" i="7"/>
  <c r="W216" i="7"/>
  <c r="U216" i="7"/>
  <c r="W215" i="7"/>
  <c r="U215" i="7"/>
  <c r="W214" i="7"/>
  <c r="U214" i="7"/>
  <c r="I214" i="7"/>
  <c r="W213" i="7"/>
  <c r="I213" i="7"/>
  <c r="U213" i="7" s="1"/>
  <c r="W212" i="7"/>
  <c r="I212" i="7"/>
  <c r="I211" i="7" s="1"/>
  <c r="U211" i="7" s="1"/>
  <c r="W211" i="7"/>
  <c r="W210" i="7"/>
  <c r="U210" i="7"/>
  <c r="W209" i="7"/>
  <c r="U209" i="7"/>
  <c r="W208" i="7"/>
  <c r="U208" i="7"/>
  <c r="W207" i="7"/>
  <c r="W206" i="7"/>
  <c r="W205" i="7"/>
  <c r="U205" i="7"/>
  <c r="U204" i="7"/>
  <c r="W203" i="7"/>
  <c r="U203" i="7"/>
  <c r="W202" i="7"/>
  <c r="U202" i="7"/>
  <c r="W201" i="7"/>
  <c r="U201" i="7"/>
  <c r="U200" i="7"/>
  <c r="U199" i="7"/>
  <c r="W198" i="7"/>
  <c r="U198" i="7"/>
  <c r="W197" i="7"/>
  <c r="U197" i="7"/>
  <c r="W196" i="7"/>
  <c r="U196" i="7"/>
  <c r="W195" i="7"/>
  <c r="U195" i="7"/>
  <c r="W194" i="7"/>
  <c r="U194" i="7"/>
  <c r="W193" i="7"/>
  <c r="U193" i="7"/>
  <c r="W192" i="7"/>
  <c r="U192" i="7"/>
  <c r="W191" i="7"/>
  <c r="U191" i="7"/>
  <c r="W189" i="7"/>
  <c r="U189" i="7"/>
  <c r="W188" i="7"/>
  <c r="U188" i="7"/>
  <c r="W187" i="7"/>
  <c r="U187" i="7"/>
  <c r="W186" i="7"/>
  <c r="U186" i="7"/>
  <c r="W185" i="7"/>
  <c r="U185" i="7"/>
  <c r="W184" i="7"/>
  <c r="U184" i="7"/>
  <c r="W183" i="7"/>
  <c r="U183" i="7"/>
  <c r="W182" i="7"/>
  <c r="U182" i="7"/>
  <c r="W181" i="7"/>
  <c r="U181" i="7"/>
  <c r="W180" i="7"/>
  <c r="U180" i="7"/>
  <c r="W179" i="7"/>
  <c r="U179" i="7"/>
  <c r="W178" i="7"/>
  <c r="U178" i="7"/>
  <c r="W177" i="7"/>
  <c r="U177" i="7"/>
  <c r="W176" i="7"/>
  <c r="U176" i="7"/>
  <c r="W175" i="7"/>
  <c r="U175" i="7"/>
  <c r="U174" i="7"/>
  <c r="U173" i="7"/>
  <c r="W172" i="7"/>
  <c r="U172" i="7"/>
  <c r="W171" i="7"/>
  <c r="U171" i="7"/>
  <c r="W170" i="7"/>
  <c r="U170" i="7"/>
  <c r="W169" i="7"/>
  <c r="U169" i="7"/>
  <c r="W168" i="7"/>
  <c r="U168" i="7"/>
  <c r="W167" i="7"/>
  <c r="U167" i="7"/>
  <c r="U166" i="7"/>
  <c r="U165" i="7"/>
  <c r="W164" i="7"/>
  <c r="W163" i="7"/>
  <c r="W162" i="7"/>
  <c r="U162" i="7"/>
  <c r="W161" i="7"/>
  <c r="U161" i="7"/>
  <c r="W160" i="7"/>
  <c r="U160" i="7"/>
  <c r="W159" i="7"/>
  <c r="U159" i="7"/>
  <c r="W158" i="7"/>
  <c r="U158" i="7"/>
  <c r="W157" i="7"/>
  <c r="W156" i="7"/>
  <c r="U156" i="7"/>
  <c r="W155" i="7"/>
  <c r="U155" i="7"/>
  <c r="W154" i="7"/>
  <c r="U154" i="7"/>
  <c r="W153" i="7"/>
  <c r="U153" i="7"/>
  <c r="W152" i="7"/>
  <c r="U152" i="7"/>
  <c r="W151" i="7"/>
  <c r="U151" i="7"/>
  <c r="W150" i="7"/>
  <c r="U150" i="7"/>
  <c r="W149" i="7"/>
  <c r="U149" i="7"/>
  <c r="W148" i="7"/>
  <c r="U148" i="7"/>
  <c r="W147" i="7"/>
  <c r="U147" i="7"/>
  <c r="W146" i="7"/>
  <c r="U146" i="7"/>
  <c r="W145" i="7"/>
  <c r="U145" i="7"/>
  <c r="W144" i="7"/>
  <c r="U144" i="7"/>
  <c r="W143" i="7"/>
  <c r="U143" i="7"/>
  <c r="W142" i="7"/>
  <c r="U142" i="7"/>
  <c r="W141" i="7"/>
  <c r="U141" i="7"/>
  <c r="W140" i="7"/>
  <c r="U140" i="7"/>
  <c r="W139" i="7"/>
  <c r="U139" i="7"/>
  <c r="W138" i="7"/>
  <c r="U138" i="7"/>
  <c r="W137" i="7"/>
  <c r="U137" i="7"/>
  <c r="W136" i="7"/>
  <c r="U136" i="7"/>
  <c r="W135" i="7"/>
  <c r="U135" i="7"/>
  <c r="W134" i="7"/>
  <c r="U134" i="7"/>
  <c r="W133" i="7"/>
  <c r="U133" i="7"/>
  <c r="W132" i="7"/>
  <c r="U132" i="7"/>
  <c r="W131" i="7"/>
  <c r="U131" i="7"/>
  <c r="W130" i="7"/>
  <c r="U130" i="7"/>
  <c r="W129" i="7"/>
  <c r="U129" i="7"/>
  <c r="W128" i="7"/>
  <c r="U128" i="7"/>
  <c r="W127" i="7"/>
  <c r="U127" i="7"/>
  <c r="W126" i="7"/>
  <c r="U126" i="7"/>
  <c r="W125" i="7"/>
  <c r="U125" i="7"/>
  <c r="W124" i="7"/>
  <c r="U124" i="7"/>
  <c r="W121" i="7"/>
  <c r="U121" i="7"/>
  <c r="W120" i="7"/>
  <c r="U120" i="7"/>
  <c r="W119" i="7"/>
  <c r="U119" i="7"/>
  <c r="W118" i="7"/>
  <c r="U118" i="7"/>
  <c r="W117" i="7"/>
  <c r="U117" i="7"/>
  <c r="W116" i="7"/>
  <c r="U116" i="7"/>
  <c r="W115" i="7"/>
  <c r="U115" i="7"/>
  <c r="W114" i="7"/>
  <c r="U114" i="7"/>
  <c r="W113" i="7"/>
  <c r="U113" i="7"/>
  <c r="W112" i="7"/>
  <c r="U112" i="7"/>
  <c r="W111" i="7"/>
  <c r="U111" i="7"/>
  <c r="W110" i="7"/>
  <c r="U110" i="7"/>
  <c r="W109" i="7"/>
  <c r="U109" i="7"/>
  <c r="W108" i="7"/>
  <c r="U108" i="7"/>
  <c r="W107" i="7"/>
  <c r="U107" i="7"/>
  <c r="W106" i="7"/>
  <c r="U106" i="7"/>
  <c r="W105" i="7"/>
  <c r="U105" i="7"/>
  <c r="W104" i="7"/>
  <c r="U104" i="7"/>
  <c r="W103" i="7"/>
  <c r="U103" i="7"/>
  <c r="W102" i="7"/>
  <c r="U102" i="7"/>
  <c r="W101" i="7"/>
  <c r="U101" i="7"/>
  <c r="W100" i="7"/>
  <c r="U100" i="7"/>
  <c r="W99" i="7"/>
  <c r="U99" i="7"/>
  <c r="W98" i="7"/>
  <c r="U98" i="7"/>
  <c r="W97" i="7"/>
  <c r="U97" i="7"/>
  <c r="W96" i="7"/>
  <c r="U96" i="7"/>
  <c r="W95" i="7"/>
  <c r="U95" i="7"/>
  <c r="W94" i="7"/>
  <c r="U94" i="7"/>
  <c r="W93" i="7"/>
  <c r="U93" i="7"/>
  <c r="W92" i="7"/>
  <c r="U92" i="7"/>
  <c r="W91" i="7"/>
  <c r="U91" i="7"/>
  <c r="W90" i="7"/>
  <c r="U90" i="7"/>
  <c r="W89" i="7"/>
  <c r="U89" i="7"/>
  <c r="W88" i="7"/>
  <c r="U88" i="7"/>
  <c r="W87" i="7"/>
  <c r="U87" i="7"/>
  <c r="W86" i="7"/>
  <c r="U86" i="7"/>
  <c r="W85" i="7"/>
  <c r="U85" i="7"/>
  <c r="W84" i="7"/>
  <c r="U84" i="7"/>
  <c r="W83" i="7"/>
  <c r="U83" i="7"/>
  <c r="W82" i="7"/>
  <c r="U82" i="7"/>
  <c r="W81" i="7"/>
  <c r="U81" i="7"/>
  <c r="W80" i="7"/>
  <c r="U80" i="7"/>
  <c r="W79" i="7"/>
  <c r="U79" i="7"/>
  <c r="W78" i="7"/>
  <c r="U78" i="7"/>
  <c r="W77" i="7"/>
  <c r="U77" i="7"/>
  <c r="W76" i="7"/>
  <c r="U76" i="7"/>
  <c r="W75" i="7"/>
  <c r="U75" i="7"/>
  <c r="W74" i="7"/>
  <c r="U74" i="7"/>
  <c r="W73" i="7"/>
  <c r="U73" i="7"/>
  <c r="W72" i="7"/>
  <c r="U72" i="7"/>
  <c r="W71" i="7"/>
  <c r="U71" i="7"/>
  <c r="W70" i="7"/>
  <c r="U70" i="7"/>
  <c r="W69" i="7"/>
  <c r="U69" i="7"/>
  <c r="W68" i="7"/>
  <c r="U68" i="7"/>
  <c r="W67" i="7"/>
  <c r="U67" i="7"/>
  <c r="W66" i="7"/>
  <c r="U66" i="7"/>
  <c r="W65" i="7"/>
  <c r="U65" i="7"/>
  <c r="W64" i="7"/>
  <c r="U64" i="7"/>
  <c r="W63" i="7"/>
  <c r="U63" i="7"/>
  <c r="W62" i="7"/>
  <c r="U62" i="7"/>
  <c r="I62" i="7"/>
  <c r="W61" i="7"/>
  <c r="U61" i="7"/>
  <c r="W60" i="7"/>
  <c r="U60" i="7"/>
  <c r="W59" i="7"/>
  <c r="U59" i="7"/>
  <c r="W58" i="7"/>
  <c r="U58" i="7"/>
  <c r="W57" i="7"/>
  <c r="U57" i="7"/>
  <c r="W56" i="7"/>
  <c r="U56" i="7"/>
  <c r="W55" i="7"/>
  <c r="U55" i="7"/>
  <c r="I55" i="7"/>
  <c r="W54" i="7"/>
  <c r="U54" i="7"/>
  <c r="W53" i="7"/>
  <c r="U53" i="7"/>
  <c r="W52" i="7"/>
  <c r="U52" i="7"/>
  <c r="W51" i="7"/>
  <c r="U51" i="7"/>
  <c r="W50" i="7"/>
  <c r="U50" i="7"/>
  <c r="W49" i="7"/>
  <c r="U49" i="7"/>
  <c r="W48" i="7"/>
  <c r="U48" i="7"/>
  <c r="W47" i="7"/>
  <c r="U47" i="7"/>
  <c r="W46" i="7"/>
  <c r="U46" i="7"/>
  <c r="W45" i="7"/>
  <c r="U45" i="7"/>
  <c r="W44" i="7"/>
  <c r="U44" i="7"/>
  <c r="W43" i="7"/>
  <c r="U43" i="7"/>
  <c r="W42" i="7"/>
  <c r="U42" i="7"/>
  <c r="W41" i="7"/>
  <c r="U41" i="7"/>
  <c r="W40" i="7"/>
  <c r="U40" i="7"/>
  <c r="W39" i="7"/>
  <c r="U39" i="7"/>
  <c r="W38" i="7"/>
  <c r="I38" i="7"/>
  <c r="U38" i="7" s="1"/>
  <c r="W37" i="7"/>
  <c r="U37" i="7"/>
  <c r="U36" i="7"/>
  <c r="W35" i="7"/>
  <c r="U35" i="7"/>
  <c r="W34" i="7"/>
  <c r="U34" i="7"/>
  <c r="I34" i="7"/>
  <c r="W33" i="7"/>
  <c r="U33" i="7"/>
  <c r="I33" i="7"/>
  <c r="W32" i="7"/>
  <c r="U32" i="7"/>
  <c r="W31" i="7"/>
  <c r="U31" i="7"/>
  <c r="W30" i="7"/>
  <c r="U30" i="7"/>
  <c r="W29" i="7"/>
  <c r="U29" i="7"/>
  <c r="W28" i="7"/>
  <c r="U28" i="7"/>
  <c r="W27" i="7"/>
  <c r="U27" i="7"/>
  <c r="W26" i="7"/>
  <c r="U26" i="7"/>
  <c r="W25" i="7"/>
  <c r="U25" i="7"/>
  <c r="W24" i="7"/>
  <c r="U24" i="7"/>
  <c r="W23" i="7"/>
  <c r="U23" i="7"/>
  <c r="W22" i="7"/>
  <c r="U22" i="7"/>
  <c r="W21" i="7"/>
  <c r="U21" i="7"/>
  <c r="W20" i="7"/>
  <c r="U20" i="7"/>
  <c r="W19" i="7"/>
  <c r="I19" i="7"/>
  <c r="U19" i="7" s="1"/>
  <c r="W18" i="7"/>
  <c r="I18" i="7"/>
  <c r="U18" i="7" s="1"/>
  <c r="W17" i="7"/>
  <c r="U17" i="7"/>
  <c r="I17" i="7"/>
  <c r="W16" i="7"/>
  <c r="U16" i="7"/>
  <c r="I16" i="7"/>
  <c r="W15" i="7"/>
  <c r="I15" i="7"/>
  <c r="I14" i="7" s="1"/>
  <c r="W14" i="7"/>
  <c r="W13" i="7"/>
  <c r="W12" i="7"/>
  <c r="U704" i="6"/>
  <c r="W703" i="6"/>
  <c r="U703" i="6"/>
  <c r="U702" i="6"/>
  <c r="U701" i="6"/>
  <c r="U697" i="6"/>
  <c r="U696" i="6"/>
  <c r="U695" i="6"/>
  <c r="U694" i="6"/>
  <c r="U693" i="6"/>
  <c r="U692" i="6"/>
  <c r="U691" i="6"/>
  <c r="U690" i="6"/>
  <c r="U689" i="6"/>
  <c r="U688" i="6"/>
  <c r="U687" i="6"/>
  <c r="U680" i="6"/>
  <c r="U679" i="6"/>
  <c r="U678" i="6"/>
  <c r="U677" i="6"/>
  <c r="U676" i="6"/>
  <c r="U675" i="6"/>
  <c r="U672" i="6"/>
  <c r="U671" i="6"/>
  <c r="U670" i="6"/>
  <c r="U669" i="6"/>
  <c r="U668" i="6"/>
  <c r="U667" i="6"/>
  <c r="U666" i="6"/>
  <c r="U665" i="6"/>
  <c r="U664" i="6"/>
  <c r="U663" i="6"/>
  <c r="W661" i="6"/>
  <c r="W660" i="6"/>
  <c r="W659" i="6"/>
  <c r="W658" i="6"/>
  <c r="W657" i="6"/>
  <c r="U653" i="6"/>
  <c r="W652" i="6"/>
  <c r="U652" i="6"/>
  <c r="W651" i="6"/>
  <c r="U651" i="6"/>
  <c r="W649" i="6"/>
  <c r="W645" i="6"/>
  <c r="W644" i="6"/>
  <c r="W643" i="6"/>
  <c r="U643" i="6"/>
  <c r="W642" i="6"/>
  <c r="U642" i="6"/>
  <c r="W641" i="6"/>
  <c r="U641" i="6"/>
  <c r="U634" i="6"/>
  <c r="U633" i="6"/>
  <c r="U632" i="6"/>
  <c r="W631" i="6"/>
  <c r="U631" i="6"/>
  <c r="W630" i="6"/>
  <c r="U630" i="6"/>
  <c r="U629" i="6"/>
  <c r="W628" i="6"/>
  <c r="U628" i="6"/>
  <c r="W627" i="6"/>
  <c r="U627" i="6"/>
  <c r="U624" i="6"/>
  <c r="U623" i="6"/>
  <c r="W619" i="6"/>
  <c r="U617" i="6"/>
  <c r="W616" i="6"/>
  <c r="U616" i="6"/>
  <c r="U615" i="6"/>
  <c r="U614" i="6"/>
  <c r="W612" i="6"/>
  <c r="U612" i="6"/>
  <c r="U611" i="6"/>
  <c r="U610" i="6"/>
  <c r="U609" i="6"/>
  <c r="W608" i="6"/>
  <c r="U608" i="6"/>
  <c r="W607" i="6"/>
  <c r="U607" i="6"/>
  <c r="W606" i="6"/>
  <c r="U606" i="6"/>
  <c r="W605" i="6"/>
  <c r="U605" i="6"/>
  <c r="W603" i="6"/>
  <c r="W602" i="6"/>
  <c r="W601" i="6"/>
  <c r="U600" i="6"/>
  <c r="U599" i="6"/>
  <c r="W598" i="6"/>
  <c r="U598" i="6"/>
  <c r="W597" i="6"/>
  <c r="U597" i="6"/>
  <c r="W596" i="6"/>
  <c r="U596" i="6"/>
  <c r="W594" i="6"/>
  <c r="U591" i="6"/>
  <c r="W590" i="6"/>
  <c r="U590" i="6"/>
  <c r="W589" i="6"/>
  <c r="U589" i="6"/>
  <c r="W588" i="6"/>
  <c r="U588" i="6"/>
  <c r="U587" i="6"/>
  <c r="W586" i="6"/>
  <c r="U586" i="6"/>
  <c r="W584" i="6"/>
  <c r="U583" i="6"/>
  <c r="W581" i="6"/>
  <c r="U581" i="6"/>
  <c r="U580" i="6"/>
  <c r="U579" i="6"/>
  <c r="W578" i="6"/>
  <c r="U578" i="6"/>
  <c r="U577" i="6"/>
  <c r="W576" i="6"/>
  <c r="U576" i="6"/>
  <c r="U575" i="6"/>
  <c r="U574" i="6"/>
  <c r="W573" i="6"/>
  <c r="U573" i="6"/>
  <c r="W572" i="6"/>
  <c r="U572" i="6"/>
  <c r="U569" i="6"/>
  <c r="U568" i="6"/>
  <c r="U567" i="6"/>
  <c r="U566" i="6"/>
  <c r="U565" i="6"/>
  <c r="W564" i="6"/>
  <c r="U564" i="6"/>
  <c r="U563" i="6"/>
  <c r="U562" i="6"/>
  <c r="W561" i="6"/>
  <c r="U561" i="6"/>
  <c r="W558" i="6"/>
  <c r="U557" i="6"/>
  <c r="U556" i="6"/>
  <c r="W555" i="6"/>
  <c r="U555" i="6"/>
  <c r="U554" i="6"/>
  <c r="U553" i="6"/>
  <c r="U552" i="6"/>
  <c r="W551" i="6"/>
  <c r="U551" i="6"/>
  <c r="U550" i="6"/>
  <c r="U549" i="6"/>
  <c r="U548" i="6"/>
  <c r="U547" i="6"/>
  <c r="W546" i="6"/>
  <c r="U546" i="6"/>
  <c r="U545" i="6"/>
  <c r="W544" i="6"/>
  <c r="U544" i="6"/>
  <c r="U543" i="6"/>
  <c r="W541" i="6"/>
  <c r="U541" i="6"/>
  <c r="U540" i="6"/>
  <c r="U539" i="6"/>
  <c r="U538" i="6"/>
  <c r="W537" i="6"/>
  <c r="U537" i="6"/>
  <c r="W536" i="6"/>
  <c r="U536" i="6"/>
  <c r="U535" i="6"/>
  <c r="W534" i="6"/>
  <c r="U534" i="6"/>
  <c r="U533" i="6"/>
  <c r="W532" i="6"/>
  <c r="U532" i="6"/>
  <c r="U531" i="6"/>
  <c r="U530" i="6"/>
  <c r="U529" i="6"/>
  <c r="W528" i="6"/>
  <c r="U528" i="6"/>
  <c r="U527" i="6"/>
  <c r="U526" i="6"/>
  <c r="W525" i="6"/>
  <c r="U525" i="6"/>
  <c r="U523" i="6"/>
  <c r="U521" i="6"/>
  <c r="U520" i="6"/>
  <c r="W519" i="6"/>
  <c r="U519" i="6"/>
  <c r="U518" i="6"/>
  <c r="U517" i="6"/>
  <c r="U516" i="6"/>
  <c r="U515" i="6"/>
  <c r="U514" i="6"/>
  <c r="W513" i="6"/>
  <c r="U513" i="6"/>
  <c r="W512" i="6"/>
  <c r="U512" i="6"/>
  <c r="U510" i="6"/>
  <c r="W509" i="6"/>
  <c r="U509" i="6"/>
  <c r="U508" i="6"/>
  <c r="W507" i="6"/>
  <c r="U507" i="6"/>
  <c r="U505" i="6"/>
  <c r="U504" i="6"/>
  <c r="U502" i="6"/>
  <c r="U501" i="6"/>
  <c r="W500" i="6"/>
  <c r="U500" i="6"/>
  <c r="W499" i="6"/>
  <c r="U499" i="6"/>
  <c r="W498" i="6"/>
  <c r="U498" i="6"/>
  <c r="U497" i="6"/>
  <c r="U496" i="6"/>
  <c r="U495" i="6"/>
  <c r="U494" i="6"/>
  <c r="W493" i="6"/>
  <c r="U493" i="6"/>
  <c r="W492" i="6"/>
  <c r="U492" i="6"/>
  <c r="U491" i="6"/>
  <c r="U490" i="6"/>
  <c r="U489" i="6"/>
  <c r="U487" i="6"/>
  <c r="U486" i="6"/>
  <c r="W485" i="6"/>
  <c r="U485" i="6"/>
  <c r="W484" i="6"/>
  <c r="U484" i="6"/>
  <c r="U483" i="6"/>
  <c r="W482" i="6"/>
  <c r="U482" i="6"/>
  <c r="U481" i="6"/>
  <c r="W480" i="6"/>
  <c r="U480" i="6"/>
  <c r="U478" i="6"/>
  <c r="W477" i="6"/>
  <c r="U477" i="6"/>
  <c r="W476" i="6"/>
  <c r="U476" i="6"/>
  <c r="W475" i="6"/>
  <c r="U475" i="6"/>
  <c r="W474" i="6"/>
  <c r="U474" i="6"/>
  <c r="W473" i="6"/>
  <c r="U473" i="6"/>
  <c r="W472" i="6"/>
  <c r="U472" i="6"/>
  <c r="W471" i="6"/>
  <c r="W470" i="6"/>
  <c r="W466" i="6"/>
  <c r="U465" i="6"/>
  <c r="W464" i="6"/>
  <c r="U464" i="6"/>
  <c r="W463" i="6"/>
  <c r="U463" i="6"/>
  <c r="U462" i="6"/>
  <c r="W461" i="6"/>
  <c r="U461" i="6"/>
  <c r="W460" i="6"/>
  <c r="U460" i="6"/>
  <c r="U457" i="6"/>
  <c r="W456" i="6"/>
  <c r="U456" i="6"/>
  <c r="U455" i="6"/>
  <c r="W454" i="6"/>
  <c r="U454" i="6"/>
  <c r="U452" i="6"/>
  <c r="U451" i="6"/>
  <c r="W450" i="6"/>
  <c r="U450" i="6"/>
  <c r="U449" i="6"/>
  <c r="U448" i="6"/>
  <c r="W446" i="6"/>
  <c r="U446" i="6"/>
  <c r="U444" i="6"/>
  <c r="W442" i="6"/>
  <c r="U442" i="6"/>
  <c r="W441" i="6"/>
  <c r="U441" i="6"/>
  <c r="U440" i="6"/>
  <c r="U439" i="6"/>
  <c r="U438" i="6"/>
  <c r="W437" i="6"/>
  <c r="U437" i="6"/>
  <c r="W433" i="6"/>
  <c r="U433" i="6"/>
  <c r="U432" i="6"/>
  <c r="U431" i="6"/>
  <c r="U430" i="6"/>
  <c r="W429" i="6"/>
  <c r="W428" i="6"/>
  <c r="W427" i="6"/>
  <c r="U427" i="6"/>
  <c r="U423" i="6"/>
  <c r="U422" i="6"/>
  <c r="U421" i="6"/>
  <c r="W420" i="6"/>
  <c r="U420" i="6"/>
  <c r="U419" i="6"/>
  <c r="W417" i="6"/>
  <c r="U417" i="6"/>
  <c r="W416" i="6"/>
  <c r="U416" i="6"/>
  <c r="W415" i="6"/>
  <c r="U415" i="6"/>
  <c r="U414" i="6"/>
  <c r="W413" i="6"/>
  <c r="U413" i="6"/>
  <c r="U412" i="6"/>
  <c r="W411" i="6"/>
  <c r="U411" i="6"/>
  <c r="U409" i="6"/>
  <c r="U408" i="6"/>
  <c r="W407" i="6"/>
  <c r="U407" i="6"/>
  <c r="U406" i="6"/>
  <c r="U405" i="6"/>
  <c r="U404" i="6"/>
  <c r="W403" i="6"/>
  <c r="U403" i="6"/>
  <c r="U402" i="6"/>
  <c r="W401" i="6"/>
  <c r="U401" i="6"/>
  <c r="U400" i="6"/>
  <c r="U399" i="6"/>
  <c r="U398" i="6"/>
  <c r="W397" i="6"/>
  <c r="U397" i="6"/>
  <c r="U396" i="6"/>
  <c r="W395" i="6"/>
  <c r="U395" i="6"/>
  <c r="W394" i="6"/>
  <c r="U394" i="6"/>
  <c r="U393" i="6"/>
  <c r="U392" i="6"/>
  <c r="U391" i="6"/>
  <c r="U390" i="6"/>
  <c r="U389" i="6"/>
  <c r="U388" i="6"/>
  <c r="U387" i="6"/>
  <c r="W386" i="6"/>
  <c r="U386" i="6"/>
  <c r="U385" i="6"/>
  <c r="U384" i="6"/>
  <c r="W383" i="6"/>
  <c r="U383" i="6"/>
  <c r="U382" i="6"/>
  <c r="U381" i="6"/>
  <c r="U380" i="6"/>
  <c r="W378" i="6"/>
  <c r="U378" i="6"/>
  <c r="U377" i="6"/>
  <c r="U376" i="6"/>
  <c r="W375" i="6"/>
  <c r="U375" i="6"/>
  <c r="U374" i="6"/>
  <c r="U373" i="6"/>
  <c r="U372" i="6"/>
  <c r="W371" i="6"/>
  <c r="U371" i="6"/>
  <c r="U370" i="6"/>
  <c r="U369" i="6"/>
  <c r="U368" i="6"/>
  <c r="U367" i="6"/>
  <c r="W366" i="6"/>
  <c r="U366" i="6"/>
  <c r="U365" i="6"/>
  <c r="U364" i="6"/>
  <c r="W363" i="6"/>
  <c r="U363" i="6"/>
  <c r="U362" i="6"/>
  <c r="U361" i="6"/>
  <c r="U360" i="6"/>
  <c r="W359" i="6"/>
  <c r="U359" i="6"/>
  <c r="U358" i="6"/>
  <c r="U357" i="6"/>
  <c r="U356" i="6"/>
  <c r="W355" i="6"/>
  <c r="U355" i="6"/>
  <c r="W354" i="6"/>
  <c r="U354" i="6"/>
  <c r="U353" i="6"/>
  <c r="W352" i="6"/>
  <c r="U352" i="6"/>
  <c r="U351" i="6"/>
  <c r="W350" i="6"/>
  <c r="U350" i="6"/>
  <c r="U349" i="6"/>
  <c r="U348" i="6"/>
  <c r="U347" i="6"/>
  <c r="U346" i="6"/>
  <c r="W345" i="6"/>
  <c r="U345" i="6"/>
  <c r="U344" i="6"/>
  <c r="U343" i="6"/>
  <c r="U342" i="6"/>
  <c r="W341" i="6"/>
  <c r="U341" i="6"/>
  <c r="U340" i="6"/>
  <c r="U339" i="6"/>
  <c r="U338" i="6"/>
  <c r="W337" i="6"/>
  <c r="U337" i="6"/>
  <c r="U336" i="6"/>
  <c r="U335" i="6"/>
  <c r="U334" i="6"/>
  <c r="U333" i="6"/>
  <c r="U332" i="6"/>
  <c r="W331" i="6"/>
  <c r="U331" i="6"/>
  <c r="W330" i="6"/>
  <c r="U330" i="6"/>
  <c r="U329" i="6"/>
  <c r="W328" i="6"/>
  <c r="U328" i="6"/>
  <c r="U327" i="6"/>
  <c r="U326" i="6"/>
  <c r="W325" i="6"/>
  <c r="U325" i="6"/>
  <c r="U324" i="6"/>
  <c r="W323" i="6"/>
  <c r="U323" i="6"/>
  <c r="U322" i="6"/>
  <c r="U320" i="6"/>
  <c r="U319" i="6"/>
  <c r="U318" i="6"/>
  <c r="U317" i="6"/>
  <c r="U316" i="6"/>
  <c r="W315" i="6"/>
  <c r="U315" i="6"/>
  <c r="W314" i="6"/>
  <c r="U314" i="6"/>
  <c r="W313" i="6"/>
  <c r="U313" i="6"/>
  <c r="U311" i="6"/>
  <c r="W310" i="6"/>
  <c r="U310" i="6"/>
  <c r="W309" i="6"/>
  <c r="U309" i="6"/>
  <c r="U308" i="6"/>
  <c r="U307" i="6"/>
  <c r="U306" i="6"/>
  <c r="U305" i="6"/>
  <c r="U304" i="6"/>
  <c r="U303" i="6"/>
  <c r="W302" i="6"/>
  <c r="U302" i="6"/>
  <c r="W301" i="6"/>
  <c r="U301" i="6"/>
  <c r="U300" i="6"/>
  <c r="W299" i="6"/>
  <c r="U299" i="6"/>
  <c r="U298" i="6"/>
  <c r="W297" i="6"/>
  <c r="U297" i="6"/>
  <c r="U296" i="6"/>
  <c r="W295" i="6"/>
  <c r="U295" i="6"/>
  <c r="W294" i="6"/>
  <c r="U294" i="6"/>
  <c r="W293" i="6"/>
  <c r="U293" i="6"/>
  <c r="W292" i="6"/>
  <c r="U292" i="6"/>
  <c r="W291" i="6"/>
  <c r="U291" i="6"/>
  <c r="W290" i="6"/>
  <c r="U290" i="6"/>
  <c r="U289" i="6"/>
  <c r="W288" i="6"/>
  <c r="U288" i="6"/>
  <c r="W287" i="6"/>
  <c r="U287" i="6"/>
  <c r="W283" i="6"/>
  <c r="U282" i="6"/>
  <c r="U281" i="6"/>
  <c r="W279" i="6"/>
  <c r="U279" i="6"/>
  <c r="W278" i="6"/>
  <c r="U278" i="6"/>
  <c r="W277" i="6"/>
  <c r="U277" i="6"/>
  <c r="W275" i="6"/>
  <c r="W274" i="6"/>
  <c r="W273" i="6"/>
  <c r="U270" i="6"/>
  <c r="U269" i="6"/>
  <c r="U268" i="6"/>
  <c r="W267" i="6"/>
  <c r="U267" i="6"/>
  <c r="W266" i="6"/>
  <c r="U266" i="6"/>
  <c r="W265" i="6"/>
  <c r="U265" i="6"/>
  <c r="U264" i="6"/>
  <c r="W263" i="6"/>
  <c r="U263" i="6"/>
  <c r="U262" i="6"/>
  <c r="W261" i="6"/>
  <c r="U261" i="6"/>
  <c r="U260" i="6"/>
  <c r="W259" i="6"/>
  <c r="U259" i="6"/>
  <c r="U258" i="6"/>
  <c r="U257" i="6"/>
  <c r="W256" i="6"/>
  <c r="U256" i="6"/>
  <c r="W255" i="6"/>
  <c r="U255" i="6"/>
  <c r="U252" i="6"/>
  <c r="U251" i="6"/>
  <c r="U250" i="6"/>
  <c r="W249" i="6"/>
  <c r="U249" i="6"/>
  <c r="U248" i="6"/>
  <c r="U247" i="6"/>
  <c r="W246" i="6"/>
  <c r="U246" i="6"/>
  <c r="U245" i="6"/>
  <c r="U244" i="6"/>
  <c r="U243" i="6"/>
  <c r="U242" i="6"/>
  <c r="W241" i="6"/>
  <c r="U241" i="6"/>
  <c r="U240" i="6"/>
  <c r="W239" i="6"/>
  <c r="U239" i="6"/>
  <c r="U238" i="6"/>
  <c r="U237" i="6"/>
  <c r="U236" i="6"/>
  <c r="W235" i="6"/>
  <c r="U235" i="6"/>
  <c r="U234" i="6"/>
  <c r="U233" i="6"/>
  <c r="W232" i="6"/>
  <c r="U232" i="6"/>
  <c r="U231" i="6"/>
  <c r="W230" i="6"/>
  <c r="U230" i="6"/>
  <c r="U229" i="6"/>
  <c r="U228" i="6"/>
  <c r="W227" i="6"/>
  <c r="U227" i="6"/>
  <c r="U226" i="6"/>
  <c r="U225" i="6"/>
  <c r="W224" i="6"/>
  <c r="U224" i="6"/>
  <c r="W223" i="6"/>
  <c r="U223" i="6"/>
  <c r="U222" i="6"/>
  <c r="W221" i="6"/>
  <c r="U221" i="6"/>
  <c r="U220" i="6"/>
  <c r="U219" i="6"/>
  <c r="W218" i="6"/>
  <c r="U218" i="6"/>
  <c r="U217" i="6"/>
  <c r="U216" i="6"/>
  <c r="W215" i="6"/>
  <c r="U215" i="6"/>
  <c r="U213" i="6"/>
  <c r="U212" i="6"/>
  <c r="U211" i="6"/>
  <c r="U210" i="6"/>
  <c r="U209" i="6"/>
  <c r="W208" i="6"/>
  <c r="U208" i="6"/>
  <c r="W207" i="6"/>
  <c r="U207" i="6"/>
  <c r="W204" i="6"/>
  <c r="U203" i="6"/>
  <c r="W202" i="6"/>
  <c r="U202" i="6"/>
  <c r="W199" i="6"/>
  <c r="U199" i="6"/>
  <c r="W198" i="6"/>
  <c r="U198" i="6"/>
  <c r="W197" i="6"/>
  <c r="U197" i="6"/>
  <c r="U196" i="6"/>
  <c r="W195" i="6"/>
  <c r="U195" i="6"/>
  <c r="W194" i="6"/>
  <c r="U194" i="6"/>
  <c r="U192" i="6"/>
  <c r="U188" i="6"/>
  <c r="W187" i="6"/>
  <c r="U187" i="6"/>
  <c r="W186" i="6"/>
  <c r="U186" i="6"/>
  <c r="U185" i="6"/>
  <c r="W184" i="6"/>
  <c r="U184" i="6"/>
  <c r="U183" i="6"/>
  <c r="W182" i="6"/>
  <c r="U182" i="6"/>
  <c r="W181" i="6"/>
  <c r="U181" i="6"/>
  <c r="W180" i="6"/>
  <c r="U180" i="6"/>
  <c r="W179" i="6"/>
  <c r="U179" i="6"/>
  <c r="W178" i="6"/>
  <c r="U178" i="6"/>
  <c r="W177" i="6"/>
  <c r="U177" i="6"/>
  <c r="U176" i="6"/>
  <c r="W175" i="6"/>
  <c r="U175" i="6"/>
  <c r="W174" i="6"/>
  <c r="U174" i="6"/>
  <c r="W172" i="6"/>
  <c r="W171" i="6"/>
  <c r="W170" i="6"/>
  <c r="U170" i="6"/>
  <c r="U168" i="6"/>
  <c r="U167" i="6"/>
  <c r="U166" i="6"/>
  <c r="U162" i="6"/>
  <c r="W160" i="6"/>
  <c r="U160" i="6"/>
  <c r="U157" i="6"/>
  <c r="W156" i="6"/>
  <c r="U156" i="6"/>
  <c r="U150" i="6"/>
  <c r="U149" i="6"/>
  <c r="W148" i="6"/>
  <c r="U148" i="6"/>
  <c r="W147" i="6"/>
  <c r="U147" i="6"/>
  <c r="W146" i="6"/>
  <c r="U146" i="6"/>
  <c r="U145" i="6"/>
  <c r="W144" i="6"/>
  <c r="U144" i="6"/>
  <c r="W143" i="6"/>
  <c r="U143" i="6"/>
  <c r="W142" i="6"/>
  <c r="U142" i="6"/>
  <c r="W141" i="6"/>
  <c r="U141" i="6"/>
  <c r="U134" i="6"/>
  <c r="W132" i="6"/>
  <c r="U132" i="6"/>
  <c r="W131" i="6"/>
  <c r="U131" i="6"/>
  <c r="W130" i="6"/>
  <c r="U130" i="6"/>
  <c r="U129" i="6"/>
  <c r="U128" i="6"/>
  <c r="U127" i="6"/>
  <c r="U126" i="6"/>
  <c r="W125" i="6"/>
  <c r="U125" i="6"/>
  <c r="U124" i="6"/>
  <c r="W123" i="6"/>
  <c r="U123" i="6"/>
  <c r="U122" i="6"/>
  <c r="U121" i="6"/>
  <c r="W120" i="6"/>
  <c r="U120" i="6"/>
  <c r="W119" i="6"/>
  <c r="U119" i="6"/>
  <c r="U117" i="6"/>
  <c r="W114" i="6"/>
  <c r="U114" i="6"/>
  <c r="U113" i="6"/>
  <c r="U112" i="6"/>
  <c r="W110" i="6"/>
  <c r="U110" i="6"/>
  <c r="U109" i="6"/>
  <c r="W108" i="6"/>
  <c r="U108" i="6"/>
  <c r="U107" i="6"/>
  <c r="W105" i="6"/>
  <c r="U105" i="6"/>
  <c r="U104" i="6"/>
  <c r="U103" i="6"/>
  <c r="U102" i="6"/>
  <c r="U101" i="6"/>
  <c r="W100" i="6"/>
  <c r="U100" i="6"/>
  <c r="U99" i="6"/>
  <c r="W98" i="6"/>
  <c r="U98" i="6"/>
  <c r="U97" i="6"/>
  <c r="U96" i="6"/>
  <c r="W95" i="6"/>
  <c r="U95" i="6"/>
  <c r="U94" i="6"/>
  <c r="U93" i="6"/>
  <c r="U92" i="6"/>
  <c r="W91" i="6"/>
  <c r="U91" i="6"/>
  <c r="W90" i="6"/>
  <c r="U90" i="6"/>
  <c r="U89" i="6"/>
  <c r="U88" i="6"/>
  <c r="U87" i="6"/>
  <c r="W86" i="6"/>
  <c r="U86" i="6"/>
  <c r="U85" i="6"/>
  <c r="U84" i="6"/>
  <c r="U83" i="6"/>
  <c r="W82" i="6"/>
  <c r="U82" i="6"/>
  <c r="U81" i="6"/>
  <c r="U80" i="6"/>
  <c r="W79" i="6"/>
  <c r="U79" i="6"/>
  <c r="U76" i="6"/>
  <c r="U75" i="6"/>
  <c r="U74" i="6"/>
  <c r="U73" i="6"/>
  <c r="W72" i="6"/>
  <c r="U72" i="6"/>
  <c r="W71" i="6"/>
  <c r="U71" i="6"/>
  <c r="U70" i="6"/>
  <c r="W69" i="6"/>
  <c r="U69" i="6"/>
  <c r="U68" i="6"/>
  <c r="W67" i="6"/>
  <c r="U67" i="6"/>
  <c r="W66" i="6"/>
  <c r="U66" i="6"/>
  <c r="W65" i="6"/>
  <c r="U65" i="6"/>
  <c r="W64" i="6"/>
  <c r="U64" i="6"/>
  <c r="W61" i="6"/>
  <c r="W60" i="6"/>
  <c r="W59" i="6"/>
  <c r="W58" i="6"/>
  <c r="W56" i="6"/>
  <c r="W55" i="6"/>
  <c r="W54" i="6"/>
  <c r="U50" i="6"/>
  <c r="W49" i="6"/>
  <c r="U49" i="6"/>
  <c r="W48" i="6"/>
  <c r="U48" i="6"/>
  <c r="U46" i="6"/>
  <c r="W45" i="6"/>
  <c r="U45" i="6"/>
  <c r="W43" i="6"/>
  <c r="W41" i="6"/>
  <c r="U40" i="6"/>
  <c r="W39" i="6"/>
  <c r="U39" i="6"/>
  <c r="W38" i="6"/>
  <c r="U38" i="6"/>
  <c r="W35" i="6"/>
  <c r="W34" i="6"/>
  <c r="U33" i="6"/>
  <c r="W32" i="6"/>
  <c r="U32" i="6"/>
  <c r="W31" i="6"/>
  <c r="U31" i="6"/>
  <c r="W30" i="6"/>
  <c r="U30" i="6"/>
  <c r="U29" i="6"/>
  <c r="W28" i="6"/>
  <c r="U28" i="6"/>
  <c r="W27" i="6"/>
  <c r="U27" i="6"/>
  <c r="U26" i="6"/>
  <c r="U24" i="6"/>
  <c r="W23" i="6"/>
  <c r="U23" i="6"/>
  <c r="W22" i="6"/>
  <c r="U22" i="6"/>
  <c r="U21" i="6"/>
  <c r="W20" i="6"/>
  <c r="U20" i="6"/>
  <c r="U19" i="6"/>
  <c r="W18" i="6"/>
  <c r="U18" i="6"/>
  <c r="W17" i="6"/>
  <c r="U17" i="6"/>
  <c r="W16" i="6"/>
  <c r="U16" i="6"/>
  <c r="W15" i="6"/>
  <c r="U15" i="6"/>
  <c r="W14" i="6"/>
  <c r="U14" i="6"/>
  <c r="W13" i="6"/>
  <c r="U13" i="6"/>
  <c r="W12" i="6"/>
  <c r="U12" i="6"/>
  <c r="U110" i="5"/>
  <c r="U109" i="5"/>
  <c r="U108" i="5"/>
  <c r="U107" i="5"/>
  <c r="U106" i="5"/>
  <c r="U105" i="5"/>
  <c r="U104" i="5"/>
  <c r="U103" i="5"/>
  <c r="U102" i="5"/>
  <c r="W100" i="5"/>
  <c r="W99" i="5"/>
  <c r="W98" i="5"/>
  <c r="W97" i="5"/>
  <c r="W96" i="5"/>
  <c r="U95" i="5"/>
  <c r="W94" i="5"/>
  <c r="U94" i="5"/>
  <c r="W93" i="5"/>
  <c r="U93" i="5"/>
  <c r="W91" i="5"/>
  <c r="W90" i="5"/>
  <c r="W89" i="5"/>
  <c r="U89" i="5"/>
  <c r="W88" i="5"/>
  <c r="U88" i="5"/>
  <c r="W87" i="5"/>
  <c r="U87" i="5"/>
  <c r="U80" i="5"/>
  <c r="U79" i="5"/>
  <c r="U78" i="5"/>
  <c r="U77" i="5"/>
  <c r="W76" i="5"/>
  <c r="U76" i="5"/>
  <c r="W75" i="5"/>
  <c r="U75" i="5"/>
  <c r="W74" i="5"/>
  <c r="U74" i="5"/>
  <c r="W73" i="5"/>
  <c r="U73" i="5"/>
  <c r="W72" i="5"/>
  <c r="U72" i="5"/>
  <c r="U71" i="5"/>
  <c r="U70" i="5"/>
  <c r="U69" i="5"/>
  <c r="U68" i="5"/>
  <c r="U67" i="5"/>
  <c r="U66" i="5"/>
  <c r="W65" i="5"/>
  <c r="U65" i="5"/>
  <c r="U64" i="5"/>
  <c r="W63" i="5"/>
  <c r="U63" i="5"/>
  <c r="W62" i="5"/>
  <c r="U62" i="5"/>
  <c r="W61" i="5"/>
  <c r="U61" i="5"/>
  <c r="U60" i="5"/>
  <c r="W59" i="5"/>
  <c r="U59" i="5"/>
  <c r="W58" i="5"/>
  <c r="U58" i="5"/>
  <c r="W57" i="5"/>
  <c r="U57" i="5"/>
  <c r="U56" i="5"/>
  <c r="U55" i="5"/>
  <c r="U54" i="5"/>
  <c r="U53" i="5"/>
  <c r="W52" i="5"/>
  <c r="U52" i="5"/>
  <c r="W51" i="5"/>
  <c r="U51" i="5"/>
  <c r="W50" i="5"/>
  <c r="U50" i="5"/>
  <c r="U49" i="5"/>
  <c r="W48" i="5"/>
  <c r="U48" i="5"/>
  <c r="W47" i="5"/>
  <c r="U47" i="5"/>
  <c r="W46" i="5"/>
  <c r="U46" i="5"/>
  <c r="U45" i="5"/>
  <c r="W44" i="5"/>
  <c r="U44" i="5"/>
  <c r="W43" i="5"/>
  <c r="U43" i="5"/>
  <c r="W42" i="5"/>
  <c r="U42" i="5"/>
  <c r="U41" i="5"/>
  <c r="U40" i="5"/>
  <c r="U39" i="5"/>
  <c r="W38" i="5"/>
  <c r="U38" i="5"/>
  <c r="W37" i="5"/>
  <c r="U37" i="5"/>
  <c r="W36" i="5"/>
  <c r="U36" i="5"/>
  <c r="W35" i="5"/>
  <c r="U35" i="5"/>
  <c r="W34" i="5"/>
  <c r="U34" i="5"/>
  <c r="W33" i="5"/>
  <c r="U33" i="5"/>
  <c r="O32" i="5"/>
  <c r="W32" i="5" s="1"/>
  <c r="W31" i="5"/>
  <c r="U31" i="5"/>
  <c r="O31" i="5"/>
  <c r="J31" i="5"/>
  <c r="R31" i="5" s="1"/>
  <c r="L30" i="5"/>
  <c r="L29" i="5" s="1"/>
  <c r="L24" i="5" s="1"/>
  <c r="L23" i="5" s="1"/>
  <c r="L13" i="5" s="1"/>
  <c r="K30" i="5"/>
  <c r="K29" i="5" s="1"/>
  <c r="K24" i="5" s="1"/>
  <c r="I30" i="5"/>
  <c r="I29" i="5" s="1"/>
  <c r="I24" i="5" s="1"/>
  <c r="I23" i="5" s="1"/>
  <c r="U28" i="5"/>
  <c r="W27" i="5"/>
  <c r="U27" i="5"/>
  <c r="W26" i="5"/>
  <c r="U26" i="5"/>
  <c r="W25" i="5"/>
  <c r="U25" i="5"/>
  <c r="J24" i="5"/>
  <c r="U22" i="5"/>
  <c r="O22" i="5"/>
  <c r="W22" i="5" s="1"/>
  <c r="O21" i="5"/>
  <c r="W21" i="5" s="1"/>
  <c r="U20" i="5"/>
  <c r="O20" i="5"/>
  <c r="W20" i="5" s="1"/>
  <c r="U19" i="5"/>
  <c r="W18" i="5"/>
  <c r="U18" i="5"/>
  <c r="W17" i="5"/>
  <c r="U17" i="5"/>
  <c r="W16" i="5"/>
  <c r="U16" i="5"/>
  <c r="L15" i="5"/>
  <c r="L14" i="5" s="1"/>
  <c r="K15" i="5"/>
  <c r="K14" i="5" s="1"/>
  <c r="K13" i="5" s="1"/>
  <c r="K12" i="5" s="1"/>
  <c r="J15" i="5"/>
  <c r="I15" i="5"/>
  <c r="I14" i="5" s="1"/>
  <c r="I13" i="5" s="1"/>
  <c r="I12" i="5" s="1"/>
  <c r="W98" i="4"/>
  <c r="U98" i="4"/>
  <c r="W97" i="4"/>
  <c r="U97" i="4"/>
  <c r="W96" i="4"/>
  <c r="W95" i="4"/>
  <c r="W94" i="4"/>
  <c r="U94" i="4"/>
  <c r="U93" i="4"/>
  <c r="W92" i="4"/>
  <c r="U92" i="4"/>
  <c r="W91" i="4"/>
  <c r="U91" i="4"/>
  <c r="U90" i="4"/>
  <c r="U89" i="4"/>
  <c r="W88" i="4"/>
  <c r="U88" i="4"/>
  <c r="W87" i="4"/>
  <c r="U87" i="4"/>
  <c r="W86" i="4"/>
  <c r="U86" i="4"/>
  <c r="W84" i="4"/>
  <c r="U84" i="4"/>
  <c r="W83" i="4"/>
  <c r="U83" i="4"/>
  <c r="W82" i="4"/>
  <c r="U82" i="4"/>
  <c r="W81" i="4"/>
  <c r="U81" i="4"/>
  <c r="W80" i="4"/>
  <c r="U80" i="4"/>
  <c r="W79" i="4"/>
  <c r="U79" i="4"/>
  <c r="U78" i="4"/>
  <c r="U77" i="4"/>
  <c r="W76" i="4"/>
  <c r="U76" i="4"/>
  <c r="W75" i="4"/>
  <c r="U75" i="4"/>
  <c r="W74" i="4"/>
  <c r="U74" i="4"/>
  <c r="W73" i="4"/>
  <c r="U73" i="4"/>
  <c r="W72" i="4"/>
  <c r="U72" i="4"/>
  <c r="U71" i="4"/>
  <c r="U70" i="4"/>
  <c r="W69" i="4"/>
  <c r="W68" i="4"/>
  <c r="W67" i="4"/>
  <c r="W66" i="4"/>
  <c r="U66" i="4"/>
  <c r="W65" i="4"/>
  <c r="U65" i="4"/>
  <c r="W64" i="4"/>
  <c r="W63" i="4"/>
  <c r="U63" i="4"/>
  <c r="W62" i="4"/>
  <c r="U62" i="4"/>
  <c r="W61" i="4"/>
  <c r="U61" i="4"/>
  <c r="W60" i="4"/>
  <c r="U60" i="4"/>
  <c r="W59" i="4"/>
  <c r="U59" i="4"/>
  <c r="W58" i="4"/>
  <c r="U58" i="4"/>
  <c r="W57" i="4"/>
  <c r="U57" i="4"/>
  <c r="W56" i="4"/>
  <c r="U56" i="4"/>
  <c r="W55" i="4"/>
  <c r="U55" i="4"/>
  <c r="W54" i="4"/>
  <c r="U54" i="4"/>
  <c r="W53" i="4"/>
  <c r="U53" i="4"/>
  <c r="W52" i="4"/>
  <c r="U52" i="4"/>
  <c r="W51" i="4"/>
  <c r="U51" i="4"/>
  <c r="W50" i="4"/>
  <c r="U50" i="4"/>
  <c r="W49" i="4"/>
  <c r="U49" i="4"/>
  <c r="W46" i="4"/>
  <c r="U46" i="4"/>
  <c r="W45" i="4"/>
  <c r="U45" i="4"/>
  <c r="W44" i="4"/>
  <c r="U44" i="4"/>
  <c r="W43" i="4"/>
  <c r="U43" i="4"/>
  <c r="W42" i="4"/>
  <c r="U42" i="4"/>
  <c r="W41" i="4"/>
  <c r="U41" i="4"/>
  <c r="W40" i="4"/>
  <c r="U40" i="4"/>
  <c r="W39" i="4"/>
  <c r="U39" i="4"/>
  <c r="W38" i="4"/>
  <c r="U38" i="4"/>
  <c r="W37" i="4"/>
  <c r="U37" i="4"/>
  <c r="W36" i="4"/>
  <c r="U36" i="4"/>
  <c r="W35" i="4"/>
  <c r="U35" i="4"/>
  <c r="W34" i="4"/>
  <c r="U34" i="4"/>
  <c r="W33" i="4"/>
  <c r="U33" i="4"/>
  <c r="W32" i="4"/>
  <c r="U32" i="4"/>
  <c r="W31" i="4"/>
  <c r="U31" i="4"/>
  <c r="W30" i="4"/>
  <c r="U30" i="4"/>
  <c r="W29" i="4"/>
  <c r="U29" i="4"/>
  <c r="W28" i="4"/>
  <c r="U28" i="4"/>
  <c r="W27" i="4"/>
  <c r="U27" i="4"/>
  <c r="W26" i="4"/>
  <c r="U26" i="4"/>
  <c r="W25" i="4"/>
  <c r="U25" i="4"/>
  <c r="W24" i="4"/>
  <c r="U24" i="4"/>
  <c r="U23" i="4"/>
  <c r="W22" i="4"/>
  <c r="U22" i="4"/>
  <c r="W21" i="4"/>
  <c r="I21" i="4"/>
  <c r="U21" i="4" s="1"/>
  <c r="W20" i="4"/>
  <c r="U20" i="4"/>
  <c r="W19" i="4"/>
  <c r="U19" i="4"/>
  <c r="W18" i="4"/>
  <c r="U18" i="4"/>
  <c r="W17" i="4"/>
  <c r="U17" i="4"/>
  <c r="W16" i="4"/>
  <c r="U16" i="4"/>
  <c r="W15" i="4"/>
  <c r="U15" i="4"/>
  <c r="W14" i="4"/>
  <c r="U14" i="4"/>
  <c r="W13" i="4"/>
  <c r="U13" i="4"/>
  <c r="W12" i="4"/>
  <c r="I12" i="4"/>
  <c r="U12" i="4" s="1"/>
  <c r="W48" i="3"/>
  <c r="U48" i="3"/>
  <c r="W47" i="3"/>
  <c r="I47" i="3"/>
  <c r="U47" i="3" s="1"/>
  <c r="W46" i="3"/>
  <c r="I46" i="3"/>
  <c r="U46" i="3" s="1"/>
  <c r="W45" i="3"/>
  <c r="U45" i="3"/>
  <c r="W44" i="3"/>
  <c r="U44" i="3"/>
  <c r="I44" i="3"/>
  <c r="W43" i="3"/>
  <c r="U43" i="3"/>
  <c r="O43" i="3"/>
  <c r="R43" i="3" s="1"/>
  <c r="U42" i="3"/>
  <c r="R42" i="3"/>
  <c r="O42" i="3"/>
  <c r="W42" i="3" s="1"/>
  <c r="U41" i="3"/>
  <c r="L41" i="3"/>
  <c r="K41" i="3"/>
  <c r="O41" i="3" s="1"/>
  <c r="I41" i="3"/>
  <c r="L40" i="3"/>
  <c r="K40" i="3"/>
  <c r="J40" i="3"/>
  <c r="U40" i="3" s="1"/>
  <c r="I40" i="3"/>
  <c r="U39" i="3"/>
  <c r="U38" i="3"/>
  <c r="U37" i="3"/>
  <c r="I37" i="3"/>
  <c r="W36" i="3"/>
  <c r="U36" i="3"/>
  <c r="W35" i="3"/>
  <c r="U35" i="3"/>
  <c r="I35" i="3"/>
  <c r="W34" i="3"/>
  <c r="I34" i="3"/>
  <c r="U34" i="3" s="1"/>
  <c r="W33" i="3"/>
  <c r="U33" i="3"/>
  <c r="W32" i="3"/>
  <c r="I32" i="3"/>
  <c r="U32" i="3" s="1"/>
  <c r="W31" i="3"/>
  <c r="I31" i="3"/>
  <c r="U31" i="3" s="1"/>
  <c r="U30" i="3"/>
  <c r="W29" i="3"/>
  <c r="U29" i="3"/>
  <c r="W28" i="3"/>
  <c r="I28" i="3"/>
  <c r="U28" i="3" s="1"/>
  <c r="W27" i="3"/>
  <c r="W26" i="3"/>
  <c r="U26" i="3"/>
  <c r="W25" i="3"/>
  <c r="U25" i="3"/>
  <c r="W24" i="3"/>
  <c r="I24" i="3"/>
  <c r="U24" i="3" s="1"/>
  <c r="W23" i="3"/>
  <c r="W22" i="3"/>
  <c r="U21" i="3"/>
  <c r="W20" i="3"/>
  <c r="U20" i="3"/>
  <c r="W19" i="3"/>
  <c r="I19" i="3"/>
  <c r="U19" i="3" s="1"/>
  <c r="U16" i="3"/>
  <c r="U15" i="3"/>
  <c r="W14" i="3"/>
  <c r="U14" i="3"/>
  <c r="L13" i="3"/>
  <c r="K13" i="3"/>
  <c r="O13" i="3" s="1"/>
  <c r="W13" i="3" s="1"/>
  <c r="J13" i="3"/>
  <c r="U13" i="3" s="1"/>
  <c r="O12" i="3"/>
  <c r="W12" i="3" s="1"/>
  <c r="J12" i="3"/>
  <c r="U12" i="3" s="1"/>
  <c r="I12" i="3"/>
  <c r="R30" i="2"/>
  <c r="R29" i="2"/>
  <c r="O22" i="2"/>
  <c r="L22" i="2"/>
  <c r="K22" i="2"/>
  <c r="J22" i="2"/>
  <c r="W20" i="2"/>
  <c r="T20" i="2"/>
  <c r="W19" i="2"/>
  <c r="T19" i="2"/>
  <c r="W18" i="2"/>
  <c r="I18" i="2"/>
  <c r="T18" i="2" s="1"/>
  <c r="W16" i="2"/>
  <c r="T16" i="2"/>
  <c r="R16" i="2"/>
  <c r="W15" i="2"/>
  <c r="R15" i="2"/>
  <c r="R22" i="2" s="1"/>
  <c r="I15" i="2"/>
  <c r="T15" i="2" s="1"/>
  <c r="U14" i="7" l="1"/>
  <c r="I13" i="7"/>
  <c r="U15" i="7"/>
  <c r="U212" i="7"/>
  <c r="R21" i="5"/>
  <c r="U21" i="5"/>
  <c r="R32" i="5"/>
  <c r="R30" i="5" s="1"/>
  <c r="R29" i="5" s="1"/>
  <c r="U32" i="5"/>
  <c r="R22" i="5"/>
  <c r="O30" i="5"/>
  <c r="O15" i="5"/>
  <c r="R20" i="5"/>
  <c r="J23" i="5"/>
  <c r="J14" i="5"/>
  <c r="R41" i="3"/>
  <c r="R40" i="3" s="1"/>
  <c r="O40" i="3"/>
  <c r="W40" i="3" s="1"/>
  <c r="W41" i="3"/>
  <c r="I27" i="3"/>
  <c r="U27" i="3" s="1"/>
  <c r="R12" i="3"/>
  <c r="R13" i="3"/>
  <c r="I22" i="2"/>
  <c r="T22" i="2" s="1"/>
  <c r="L24" i="1"/>
  <c r="L22" i="1"/>
  <c r="L124" i="1"/>
  <c r="L123" i="1"/>
  <c r="L122" i="1"/>
  <c r="L121" i="1"/>
  <c r="L120" i="1"/>
  <c r="L119" i="1"/>
  <c r="L118" i="1"/>
  <c r="L116" i="1"/>
  <c r="L114" i="1"/>
  <c r="L113" i="1"/>
  <c r="L112" i="1"/>
  <c r="L111" i="1"/>
  <c r="L110" i="1"/>
  <c r="L109" i="1"/>
  <c r="L108" i="1"/>
  <c r="L107" i="1"/>
  <c r="L106" i="1"/>
  <c r="L105" i="1"/>
  <c r="L99" i="1"/>
  <c r="L97" i="1"/>
  <c r="L96" i="1"/>
  <c r="L95" i="1"/>
  <c r="L94" i="1"/>
  <c r="L93" i="1"/>
  <c r="L92" i="1"/>
  <c r="L91" i="1"/>
  <c r="L90" i="1"/>
  <c r="L89" i="1"/>
  <c r="L88" i="1"/>
  <c r="L87" i="1"/>
  <c r="M86" i="1"/>
  <c r="L86" i="1"/>
  <c r="L85" i="1"/>
  <c r="L84" i="1"/>
  <c r="M80" i="1"/>
  <c r="L80" i="1"/>
  <c r="L79" i="1"/>
  <c r="L78" i="1"/>
  <c r="L77" i="1"/>
  <c r="L76" i="1"/>
  <c r="L75" i="1"/>
  <c r="L74" i="1"/>
  <c r="M73" i="1"/>
  <c r="L73" i="1"/>
  <c r="M72" i="1"/>
  <c r="L72" i="1"/>
  <c r="L71" i="1"/>
  <c r="L70" i="1"/>
  <c r="L69" i="1"/>
  <c r="L68" i="1"/>
  <c r="M67" i="1"/>
  <c r="L67" i="1"/>
  <c r="M66" i="1"/>
  <c r="L66" i="1"/>
  <c r="M65" i="1"/>
  <c r="L65" i="1"/>
  <c r="L64" i="1"/>
  <c r="L63" i="1"/>
  <c r="L62" i="1"/>
  <c r="L61" i="1"/>
  <c r="L60" i="1"/>
  <c r="L59" i="1"/>
  <c r="L56" i="1"/>
  <c r="L55" i="1"/>
  <c r="L54" i="1"/>
  <c r="L53" i="1"/>
  <c r="L52" i="1"/>
  <c r="L51" i="1"/>
  <c r="L50" i="1"/>
  <c r="L49" i="1"/>
  <c r="L48" i="1"/>
  <c r="L47" i="1"/>
  <c r="L43" i="1"/>
  <c r="L41" i="1"/>
  <c r="L40" i="1"/>
  <c r="L39" i="1"/>
  <c r="L38" i="1"/>
  <c r="L37" i="1"/>
  <c r="L36" i="1"/>
  <c r="L35" i="1"/>
  <c r="L34" i="1"/>
  <c r="L32" i="1"/>
  <c r="L31" i="1"/>
  <c r="L30" i="1"/>
  <c r="L29" i="1"/>
  <c r="L28" i="1"/>
  <c r="L27" i="1"/>
  <c r="L26" i="1"/>
  <c r="L25" i="1"/>
  <c r="L21" i="1"/>
  <c r="L20" i="1"/>
  <c r="L18" i="1"/>
  <c r="M16" i="1"/>
  <c r="L14" i="1"/>
  <c r="L13" i="1"/>
  <c r="L12" i="1"/>
  <c r="L9" i="1"/>
  <c r="L8" i="1"/>
  <c r="K133" i="1"/>
  <c r="K124" i="1"/>
  <c r="K121" i="1"/>
  <c r="K109" i="1"/>
  <c r="K86" i="1"/>
  <c r="K80" i="1"/>
  <c r="K73" i="1"/>
  <c r="K72" i="1"/>
  <c r="K67" i="1"/>
  <c r="K66" i="1"/>
  <c r="K65" i="1"/>
  <c r="K24" i="1"/>
  <c r="K23" i="1"/>
  <c r="K16" i="1"/>
  <c r="K9" i="1"/>
  <c r="J127" i="1"/>
  <c r="J125" i="1" s="1"/>
  <c r="J122" i="1"/>
  <c r="J120" i="1"/>
  <c r="J118" i="1"/>
  <c r="J108" i="1"/>
  <c r="J105" i="1"/>
  <c r="J103" i="1"/>
  <c r="L103" i="1" s="1"/>
  <c r="J101" i="1"/>
  <c r="J97" i="1"/>
  <c r="J96" i="1" s="1"/>
  <c r="J92" i="1"/>
  <c r="J84" i="1"/>
  <c r="J82" i="1"/>
  <c r="J81" i="1" s="1"/>
  <c r="J71" i="1"/>
  <c r="J64" i="1"/>
  <c r="J59" i="1"/>
  <c r="J54" i="1"/>
  <c r="J52" i="1"/>
  <c r="J48" i="1"/>
  <c r="J40" i="1"/>
  <c r="J38" i="1"/>
  <c r="J35" i="1"/>
  <c r="J43" i="1"/>
  <c r="J30" i="1"/>
  <c r="J28" i="1"/>
  <c r="J25" i="1"/>
  <c r="J21" i="1"/>
  <c r="J19" i="1"/>
  <c r="J17" i="1" s="1"/>
  <c r="J12" i="1"/>
  <c r="J10" i="1"/>
  <c r="J8" i="1"/>
  <c r="C108" i="1"/>
  <c r="C100" i="1"/>
  <c r="C59" i="1"/>
  <c r="C64" i="1"/>
  <c r="C71" i="1"/>
  <c r="C84" i="1"/>
  <c r="C92" i="1"/>
  <c r="C125" i="1"/>
  <c r="C122" i="1"/>
  <c r="C120" i="1"/>
  <c r="C118" i="1"/>
  <c r="C105" i="1"/>
  <c r="C97" i="1"/>
  <c r="C96" i="1" s="1"/>
  <c r="C81" i="1"/>
  <c r="C54" i="1"/>
  <c r="C52" i="1"/>
  <c r="C48" i="1"/>
  <c r="C42" i="1"/>
  <c r="C34" i="1"/>
  <c r="E8" i="1"/>
  <c r="F8" i="1"/>
  <c r="G8" i="1"/>
  <c r="H8" i="1"/>
  <c r="I8" i="1"/>
  <c r="K8" i="1" s="1"/>
  <c r="D8" i="1"/>
  <c r="C17" i="1"/>
  <c r="C7" i="1" s="1"/>
  <c r="C12" i="1"/>
  <c r="D43" i="1"/>
  <c r="C43" i="1"/>
  <c r="C21" i="1"/>
  <c r="U13" i="7" l="1"/>
  <c r="I12" i="7"/>
  <c r="U12" i="7" s="1"/>
  <c r="U15" i="5"/>
  <c r="W15" i="5"/>
  <c r="O14" i="5"/>
  <c r="O29" i="5"/>
  <c r="W30" i="5"/>
  <c r="U30" i="5"/>
  <c r="R15" i="5"/>
  <c r="R14" i="5" s="1"/>
  <c r="J13" i="5"/>
  <c r="L125" i="1"/>
  <c r="L127" i="1"/>
  <c r="L17" i="1"/>
  <c r="J100" i="1"/>
  <c r="J34" i="1"/>
  <c r="J107" i="1"/>
  <c r="J47" i="1"/>
  <c r="J58" i="1"/>
  <c r="J27" i="1"/>
  <c r="J7" i="1"/>
  <c r="C47" i="1"/>
  <c r="C104" i="1" s="1"/>
  <c r="C107" i="1"/>
  <c r="C128" i="1" s="1"/>
  <c r="C58" i="1"/>
  <c r="C44" i="1"/>
  <c r="J12" i="5" l="1"/>
  <c r="O24" i="5"/>
  <c r="U29" i="5"/>
  <c r="W29" i="5"/>
  <c r="W14" i="5"/>
  <c r="U14" i="5"/>
  <c r="L58" i="1"/>
  <c r="L100" i="1"/>
  <c r="L7" i="1"/>
  <c r="C129" i="1"/>
  <c r="C133" i="1" s="1"/>
  <c r="J128" i="1"/>
  <c r="J42" i="1"/>
  <c r="J104" i="1"/>
  <c r="W24" i="5" l="1"/>
  <c r="U24" i="5"/>
  <c r="O23" i="5"/>
  <c r="R24" i="5"/>
  <c r="R23" i="5" s="1"/>
  <c r="L128" i="1"/>
  <c r="L42" i="1"/>
  <c r="L104" i="1"/>
  <c r="J129" i="1"/>
  <c r="J44" i="1"/>
  <c r="W23" i="5" l="1"/>
  <c r="U23" i="5"/>
  <c r="O13" i="5"/>
  <c r="O12" i="5" s="1"/>
  <c r="L44" i="1"/>
  <c r="J132" i="1"/>
  <c r="L129" i="1"/>
  <c r="I127" i="1"/>
  <c r="K127" i="1" s="1"/>
  <c r="F127" i="1"/>
  <c r="I126" i="1"/>
  <c r="G126" i="1"/>
  <c r="F126" i="1"/>
  <c r="D125" i="1"/>
  <c r="I123" i="1"/>
  <c r="F122" i="1"/>
  <c r="H122" i="1"/>
  <c r="G122" i="1"/>
  <c r="D122" i="1"/>
  <c r="I120" i="1"/>
  <c r="K120" i="1" s="1"/>
  <c r="H120" i="1"/>
  <c r="G120" i="1"/>
  <c r="F120" i="1"/>
  <c r="D120" i="1"/>
  <c r="I119" i="1"/>
  <c r="M119" i="1" s="1"/>
  <c r="F119" i="1"/>
  <c r="D119" i="1"/>
  <c r="D118" i="1" s="1"/>
  <c r="H118" i="1"/>
  <c r="G118" i="1"/>
  <c r="I116" i="1"/>
  <c r="G116" i="1"/>
  <c r="G108" i="1" s="1"/>
  <c r="F116" i="1"/>
  <c r="D116" i="1"/>
  <c r="D108" i="1" s="1"/>
  <c r="I115" i="1"/>
  <c r="I114" i="1"/>
  <c r="F114" i="1"/>
  <c r="I113" i="1"/>
  <c r="F113" i="1"/>
  <c r="I112" i="1"/>
  <c r="F112" i="1"/>
  <c r="I111" i="1"/>
  <c r="F111" i="1"/>
  <c r="I110" i="1"/>
  <c r="F110" i="1"/>
  <c r="I106" i="1"/>
  <c r="G106" i="1"/>
  <c r="G105" i="1" s="1"/>
  <c r="F106" i="1"/>
  <c r="F105" i="1" s="1"/>
  <c r="D105" i="1"/>
  <c r="I103" i="1"/>
  <c r="K103" i="1" s="1"/>
  <c r="I102" i="1"/>
  <c r="I101" i="1"/>
  <c r="K101" i="1" s="1"/>
  <c r="G101" i="1"/>
  <c r="G100" i="1" s="1"/>
  <c r="F101" i="1"/>
  <c r="F100" i="1" s="1"/>
  <c r="D101" i="1"/>
  <c r="D100" i="1" s="1"/>
  <c r="H100" i="1"/>
  <c r="I99" i="1"/>
  <c r="G99" i="1"/>
  <c r="F99" i="1"/>
  <c r="D99" i="1"/>
  <c r="I98" i="1"/>
  <c r="G98" i="1"/>
  <c r="F98" i="1"/>
  <c r="D98" i="1"/>
  <c r="H97" i="1"/>
  <c r="H96" i="1" s="1"/>
  <c r="I95" i="1"/>
  <c r="F95" i="1"/>
  <c r="I94" i="1"/>
  <c r="F94" i="1"/>
  <c r="I93" i="1"/>
  <c r="G93" i="1"/>
  <c r="G92" i="1" s="1"/>
  <c r="F93" i="1"/>
  <c r="D93" i="1"/>
  <c r="D92" i="1" s="1"/>
  <c r="H92" i="1"/>
  <c r="I91" i="1"/>
  <c r="F91" i="1"/>
  <c r="D91" i="1"/>
  <c r="I90" i="1"/>
  <c r="F90" i="1"/>
  <c r="I89" i="1"/>
  <c r="G89" i="1"/>
  <c r="F89" i="1"/>
  <c r="D89" i="1"/>
  <c r="I88" i="1"/>
  <c r="G88" i="1"/>
  <c r="F88" i="1"/>
  <c r="D88" i="1"/>
  <c r="I87" i="1"/>
  <c r="G87" i="1"/>
  <c r="F87" i="1"/>
  <c r="D87" i="1"/>
  <c r="F86" i="1"/>
  <c r="D86" i="1"/>
  <c r="I85" i="1"/>
  <c r="G85" i="1"/>
  <c r="F85" i="1"/>
  <c r="D85" i="1"/>
  <c r="H84" i="1"/>
  <c r="I82" i="1"/>
  <c r="K82" i="1" s="1"/>
  <c r="G82" i="1"/>
  <c r="G81" i="1" s="1"/>
  <c r="F82" i="1"/>
  <c r="F81" i="1" s="1"/>
  <c r="H81" i="1"/>
  <c r="D81" i="1"/>
  <c r="G80" i="1"/>
  <c r="G71" i="1" s="1"/>
  <c r="D80" i="1"/>
  <c r="I79" i="1"/>
  <c r="D79" i="1"/>
  <c r="I78" i="1"/>
  <c r="D78" i="1"/>
  <c r="I77" i="1"/>
  <c r="F77" i="1"/>
  <c r="D77" i="1"/>
  <c r="I76" i="1"/>
  <c r="F76" i="1"/>
  <c r="D76" i="1"/>
  <c r="I75" i="1"/>
  <c r="D75" i="1"/>
  <c r="I74" i="1"/>
  <c r="F74" i="1"/>
  <c r="D74" i="1"/>
  <c r="F73" i="1"/>
  <c r="D73" i="1"/>
  <c r="D72" i="1"/>
  <c r="H71" i="1"/>
  <c r="I70" i="1"/>
  <c r="G70" i="1"/>
  <c r="F70" i="1"/>
  <c r="D70" i="1"/>
  <c r="I69" i="1"/>
  <c r="G69" i="1"/>
  <c r="F69" i="1"/>
  <c r="D69" i="1"/>
  <c r="I68" i="1"/>
  <c r="G68" i="1"/>
  <c r="F68" i="1"/>
  <c r="D68" i="1"/>
  <c r="G67" i="1"/>
  <c r="F67" i="1"/>
  <c r="D67" i="1"/>
  <c r="F66" i="1"/>
  <c r="D66" i="1"/>
  <c r="F65" i="1"/>
  <c r="D65" i="1"/>
  <c r="H64" i="1"/>
  <c r="I63" i="1"/>
  <c r="F63" i="1"/>
  <c r="D63" i="1"/>
  <c r="I62" i="1"/>
  <c r="F62" i="1"/>
  <c r="D62" i="1"/>
  <c r="I61" i="1"/>
  <c r="F61" i="1"/>
  <c r="D61" i="1"/>
  <c r="I60" i="1"/>
  <c r="F60" i="1"/>
  <c r="D60" i="1"/>
  <c r="H59" i="1"/>
  <c r="G59" i="1"/>
  <c r="I56" i="1"/>
  <c r="I55" i="1"/>
  <c r="F54" i="1"/>
  <c r="D55" i="1"/>
  <c r="D54" i="1" s="1"/>
  <c r="H54" i="1"/>
  <c r="G54" i="1"/>
  <c r="E54" i="1"/>
  <c r="I53" i="1"/>
  <c r="F53" i="1"/>
  <c r="F52" i="1" s="1"/>
  <c r="D53" i="1"/>
  <c r="D52" i="1" s="1"/>
  <c r="H52" i="1"/>
  <c r="G52" i="1"/>
  <c r="E52" i="1"/>
  <c r="I51" i="1"/>
  <c r="F51" i="1"/>
  <c r="D51" i="1"/>
  <c r="I50" i="1"/>
  <c r="F50" i="1"/>
  <c r="D50" i="1"/>
  <c r="I49" i="1"/>
  <c r="D49" i="1"/>
  <c r="H48" i="1"/>
  <c r="G48" i="1"/>
  <c r="E48" i="1"/>
  <c r="H43" i="1"/>
  <c r="E43" i="1"/>
  <c r="I41" i="1"/>
  <c r="M41" i="1" s="1"/>
  <c r="G41" i="1"/>
  <c r="F41" i="1"/>
  <c r="F40" i="1" s="1"/>
  <c r="D41" i="1"/>
  <c r="D40" i="1" s="1"/>
  <c r="H40" i="1"/>
  <c r="E40" i="1"/>
  <c r="I39" i="1"/>
  <c r="F39" i="1"/>
  <c r="F38" i="1" s="1"/>
  <c r="D39" i="1"/>
  <c r="D38" i="1" s="1"/>
  <c r="H38" i="1"/>
  <c r="G38" i="1"/>
  <c r="E38" i="1"/>
  <c r="I37" i="1"/>
  <c r="G37" i="1"/>
  <c r="G43" i="1" s="1"/>
  <c r="F37" i="1"/>
  <c r="F43" i="1" s="1"/>
  <c r="I36" i="1"/>
  <c r="G36" i="1"/>
  <c r="F36" i="1"/>
  <c r="H35" i="1"/>
  <c r="E35" i="1"/>
  <c r="D35" i="1"/>
  <c r="I32" i="1"/>
  <c r="I31" i="1"/>
  <c r="H30" i="1"/>
  <c r="G30" i="1"/>
  <c r="F30" i="1"/>
  <c r="E30" i="1"/>
  <c r="D30" i="1"/>
  <c r="I29" i="1"/>
  <c r="F29" i="1"/>
  <c r="F28" i="1" s="1"/>
  <c r="D29" i="1"/>
  <c r="D28" i="1" s="1"/>
  <c r="H28" i="1"/>
  <c r="G28" i="1"/>
  <c r="E28" i="1"/>
  <c r="I26" i="1"/>
  <c r="F26" i="1"/>
  <c r="F25" i="1" s="1"/>
  <c r="D26" i="1"/>
  <c r="D25" i="1" s="1"/>
  <c r="H25" i="1"/>
  <c r="G25" i="1"/>
  <c r="E25" i="1"/>
  <c r="I22" i="1"/>
  <c r="M22" i="1" s="1"/>
  <c r="G22" i="1"/>
  <c r="G21" i="1" s="1"/>
  <c r="F22" i="1"/>
  <c r="F21" i="1" s="1"/>
  <c r="D22" i="1"/>
  <c r="D21" i="1" s="1"/>
  <c r="H21" i="1"/>
  <c r="E21" i="1"/>
  <c r="I20" i="1"/>
  <c r="G20" i="1"/>
  <c r="G17" i="1" s="1"/>
  <c r="F20" i="1"/>
  <c r="D20" i="1"/>
  <c r="I19" i="1"/>
  <c r="I18" i="1"/>
  <c r="F18" i="1"/>
  <c r="D18" i="1"/>
  <c r="H17" i="1"/>
  <c r="E17" i="1"/>
  <c r="I15" i="1"/>
  <c r="F15" i="1"/>
  <c r="I14" i="1"/>
  <c r="I13" i="1"/>
  <c r="F13" i="1"/>
  <c r="F12" i="1" s="1"/>
  <c r="D13" i="1"/>
  <c r="D12" i="1" s="1"/>
  <c r="H12" i="1"/>
  <c r="G12" i="1"/>
  <c r="E12" i="1"/>
  <c r="I11" i="1"/>
  <c r="M11" i="1" s="1"/>
  <c r="H10" i="1"/>
  <c r="G10" i="1"/>
  <c r="F10" i="1"/>
  <c r="E10" i="1"/>
  <c r="D10" i="1"/>
  <c r="W13" i="5" l="1"/>
  <c r="U13" i="5"/>
  <c r="R13" i="5"/>
  <c r="K62" i="1"/>
  <c r="M62" i="1"/>
  <c r="K56" i="1"/>
  <c r="M56" i="1"/>
  <c r="K91" i="1"/>
  <c r="M91" i="1"/>
  <c r="K102" i="1"/>
  <c r="M102" i="1"/>
  <c r="K77" i="1"/>
  <c r="M77" i="1"/>
  <c r="K113" i="1"/>
  <c r="M113" i="1"/>
  <c r="K26" i="1"/>
  <c r="M26" i="1"/>
  <c r="K15" i="1"/>
  <c r="M15" i="1"/>
  <c r="K63" i="1"/>
  <c r="M63" i="1"/>
  <c r="K68" i="1"/>
  <c r="M68" i="1"/>
  <c r="K98" i="1"/>
  <c r="M98" i="1"/>
  <c r="K51" i="1"/>
  <c r="M51" i="1"/>
  <c r="K78" i="1"/>
  <c r="M78" i="1"/>
  <c r="K88" i="1"/>
  <c r="M88" i="1"/>
  <c r="K114" i="1"/>
  <c r="M114" i="1"/>
  <c r="K126" i="1"/>
  <c r="M126" i="1"/>
  <c r="K112" i="1"/>
  <c r="M112" i="1"/>
  <c r="K39" i="1"/>
  <c r="M39" i="1"/>
  <c r="K115" i="1"/>
  <c r="M115" i="1"/>
  <c r="K13" i="1"/>
  <c r="M13" i="1"/>
  <c r="K87" i="1"/>
  <c r="M87" i="1"/>
  <c r="K20" i="1"/>
  <c r="M20" i="1"/>
  <c r="K60" i="1"/>
  <c r="M60" i="1"/>
  <c r="K74" i="1"/>
  <c r="M74" i="1"/>
  <c r="K79" i="1"/>
  <c r="M79" i="1"/>
  <c r="K85" i="1"/>
  <c r="M85" i="1"/>
  <c r="K93" i="1"/>
  <c r="M93" i="1"/>
  <c r="K106" i="1"/>
  <c r="M106" i="1"/>
  <c r="K123" i="1"/>
  <c r="M123" i="1"/>
  <c r="K29" i="1"/>
  <c r="M29" i="1"/>
  <c r="K69" i="1"/>
  <c r="M69" i="1"/>
  <c r="K99" i="1"/>
  <c r="M99" i="1"/>
  <c r="K14" i="1"/>
  <c r="M14" i="1"/>
  <c r="K75" i="1"/>
  <c r="M75" i="1"/>
  <c r="K89" i="1"/>
  <c r="M89" i="1"/>
  <c r="K94" i="1"/>
  <c r="M94" i="1"/>
  <c r="K110" i="1"/>
  <c r="M110" i="1"/>
  <c r="K32" i="1"/>
  <c r="M32" i="1"/>
  <c r="K49" i="1"/>
  <c r="M49" i="1"/>
  <c r="K36" i="1"/>
  <c r="M36" i="1"/>
  <c r="K50" i="1"/>
  <c r="M50" i="1"/>
  <c r="K61" i="1"/>
  <c r="M61" i="1"/>
  <c r="K116" i="1"/>
  <c r="M116" i="1"/>
  <c r="K55" i="1"/>
  <c r="M55" i="1"/>
  <c r="K31" i="1"/>
  <c r="M31" i="1"/>
  <c r="K53" i="1"/>
  <c r="M53" i="1"/>
  <c r="K18" i="1"/>
  <c r="M18" i="1"/>
  <c r="K90" i="1"/>
  <c r="M90" i="1"/>
  <c r="K95" i="1"/>
  <c r="M95" i="1"/>
  <c r="K111" i="1"/>
  <c r="M111" i="1"/>
  <c r="K19" i="1"/>
  <c r="M19" i="1"/>
  <c r="K37" i="1"/>
  <c r="M37" i="1"/>
  <c r="K70" i="1"/>
  <c r="M70" i="1"/>
  <c r="K76" i="1"/>
  <c r="M76" i="1"/>
  <c r="I40" i="1"/>
  <c r="K41" i="1"/>
  <c r="I118" i="1"/>
  <c r="K119" i="1"/>
  <c r="I10" i="1"/>
  <c r="K11" i="1"/>
  <c r="I21" i="1"/>
  <c r="K22" i="1"/>
  <c r="I71" i="1"/>
  <c r="G47" i="1"/>
  <c r="F97" i="1"/>
  <c r="F96" i="1" s="1"/>
  <c r="G27" i="1"/>
  <c r="E34" i="1"/>
  <c r="H47" i="1"/>
  <c r="F17" i="1"/>
  <c r="F7" i="1" s="1"/>
  <c r="F125" i="1"/>
  <c r="I125" i="1"/>
  <c r="H7" i="1"/>
  <c r="D84" i="1"/>
  <c r="G107" i="1"/>
  <c r="H27" i="1"/>
  <c r="D17" i="1"/>
  <c r="D7" i="1" s="1"/>
  <c r="I38" i="1"/>
  <c r="D59" i="1"/>
  <c r="D27" i="1"/>
  <c r="F64" i="1"/>
  <c r="I12" i="1"/>
  <c r="I122" i="1"/>
  <c r="I35" i="1"/>
  <c r="I64" i="1"/>
  <c r="I105" i="1"/>
  <c r="I52" i="1"/>
  <c r="D107" i="1"/>
  <c r="D128" i="1" s="1"/>
  <c r="I43" i="1"/>
  <c r="D34" i="1"/>
  <c r="F48" i="1"/>
  <c r="F47" i="1" s="1"/>
  <c r="D71" i="1"/>
  <c r="E27" i="1"/>
  <c r="E47" i="1"/>
  <c r="F59" i="1"/>
  <c r="G125" i="1"/>
  <c r="H34" i="1"/>
  <c r="D48" i="1"/>
  <c r="D47" i="1" s="1"/>
  <c r="I97" i="1"/>
  <c r="I17" i="1"/>
  <c r="G84" i="1"/>
  <c r="I25" i="1"/>
  <c r="I30" i="1"/>
  <c r="I59" i="1"/>
  <c r="I28" i="1"/>
  <c r="G35" i="1"/>
  <c r="G34" i="1" s="1"/>
  <c r="I84" i="1"/>
  <c r="D97" i="1"/>
  <c r="D96" i="1" s="1"/>
  <c r="I100" i="1"/>
  <c r="G40" i="1"/>
  <c r="H58" i="1"/>
  <c r="I81" i="1"/>
  <c r="K81" i="1" s="1"/>
  <c r="G97" i="1"/>
  <c r="G96" i="1" s="1"/>
  <c r="F108" i="1"/>
  <c r="F35" i="1"/>
  <c r="F34" i="1" s="1"/>
  <c r="I54" i="1"/>
  <c r="D64" i="1"/>
  <c r="F71" i="1"/>
  <c r="H108" i="1"/>
  <c r="F27" i="1"/>
  <c r="F84" i="1"/>
  <c r="I48" i="1"/>
  <c r="F92" i="1"/>
  <c r="F118" i="1"/>
  <c r="G64" i="1"/>
  <c r="I108" i="1"/>
  <c r="G7" i="1"/>
  <c r="I92" i="1"/>
  <c r="U12" i="5" l="1"/>
  <c r="W12" i="5"/>
  <c r="R12" i="5"/>
  <c r="K30" i="1"/>
  <c r="M30" i="1"/>
  <c r="K25" i="1"/>
  <c r="M25" i="1"/>
  <c r="K17" i="1"/>
  <c r="M17" i="1"/>
  <c r="K64" i="1"/>
  <c r="M64" i="1"/>
  <c r="K52" i="1"/>
  <c r="M52" i="1"/>
  <c r="K10" i="1"/>
  <c r="M10" i="1"/>
  <c r="K43" i="1"/>
  <c r="M43" i="1"/>
  <c r="K48" i="1"/>
  <c r="M48" i="1"/>
  <c r="K100" i="1"/>
  <c r="M100" i="1"/>
  <c r="K108" i="1"/>
  <c r="M108" i="1"/>
  <c r="K97" i="1"/>
  <c r="M97" i="1"/>
  <c r="K125" i="1"/>
  <c r="M125" i="1"/>
  <c r="K118" i="1"/>
  <c r="M118" i="1"/>
  <c r="K71" i="1"/>
  <c r="M71" i="1"/>
  <c r="K21" i="1"/>
  <c r="M21" i="1"/>
  <c r="K84" i="1"/>
  <c r="M84" i="1"/>
  <c r="K122" i="1"/>
  <c r="M122" i="1"/>
  <c r="K12" i="1"/>
  <c r="M12" i="1"/>
  <c r="K28" i="1"/>
  <c r="M28" i="1"/>
  <c r="K38" i="1"/>
  <c r="M38" i="1"/>
  <c r="K105" i="1"/>
  <c r="M105" i="1"/>
  <c r="K35" i="1"/>
  <c r="M35" i="1"/>
  <c r="K92" i="1"/>
  <c r="M92" i="1"/>
  <c r="K54" i="1"/>
  <c r="M54" i="1"/>
  <c r="K59" i="1"/>
  <c r="M59" i="1"/>
  <c r="K40" i="1"/>
  <c r="M40" i="1"/>
  <c r="H107" i="1"/>
  <c r="H42" i="1"/>
  <c r="H104" i="1"/>
  <c r="G128" i="1"/>
  <c r="G42" i="1"/>
  <c r="G44" i="1" s="1"/>
  <c r="I34" i="1"/>
  <c r="E42" i="1"/>
  <c r="E44" i="1" s="1"/>
  <c r="D58" i="1"/>
  <c r="D104" i="1" s="1"/>
  <c r="D129" i="1" s="1"/>
  <c r="I7" i="1"/>
  <c r="D42" i="1"/>
  <c r="D44" i="1" s="1"/>
  <c r="I58" i="1"/>
  <c r="F42" i="1"/>
  <c r="F44" i="1" s="1"/>
  <c r="I27" i="1"/>
  <c r="I96" i="1"/>
  <c r="F58" i="1"/>
  <c r="F104" i="1" s="1"/>
  <c r="I107" i="1"/>
  <c r="H125" i="1"/>
  <c r="G58" i="1"/>
  <c r="F107" i="1"/>
  <c r="I47" i="1"/>
  <c r="H105" i="1"/>
  <c r="K47" i="1" l="1"/>
  <c r="M47" i="1"/>
  <c r="K34" i="1"/>
  <c r="M34" i="1"/>
  <c r="K27" i="1"/>
  <c r="M27" i="1"/>
  <c r="K96" i="1"/>
  <c r="M96" i="1"/>
  <c r="K107" i="1"/>
  <c r="M107" i="1"/>
  <c r="K58" i="1"/>
  <c r="M58" i="1"/>
  <c r="K7" i="1"/>
  <c r="M7" i="1"/>
  <c r="H44" i="1"/>
  <c r="D133" i="1"/>
  <c r="I42" i="1"/>
  <c r="G104" i="1"/>
  <c r="H128" i="1"/>
  <c r="F128" i="1"/>
  <c r="F129" i="1" s="1"/>
  <c r="F133" i="1" s="1"/>
  <c r="I128" i="1"/>
  <c r="I104" i="1"/>
  <c r="K104" i="1" l="1"/>
  <c r="M104" i="1"/>
  <c r="K42" i="1"/>
  <c r="M42" i="1"/>
  <c r="K128" i="1"/>
  <c r="M128" i="1"/>
  <c r="I44" i="1"/>
  <c r="I129" i="1"/>
  <c r="H129" i="1"/>
  <c r="G129" i="1"/>
  <c r="K129" i="1" l="1"/>
  <c r="M129" i="1"/>
  <c r="K44" i="1"/>
  <c r="M44" i="1"/>
  <c r="I132" i="1"/>
  <c r="K132" i="1" s="1"/>
  <c r="G133" i="1"/>
  <c r="H133" i="1"/>
</calcChain>
</file>

<file path=xl/sharedStrings.xml><?xml version="1.0" encoding="utf-8"?>
<sst xmlns="http://schemas.openxmlformats.org/spreadsheetml/2006/main" count="4360" uniqueCount="634">
  <si>
    <t>Poliklinika za rehabilitaciju slušanja i govora SUVAG, Zagreb</t>
  </si>
  <si>
    <t>-eur</t>
  </si>
  <si>
    <t>Račun prihoda</t>
  </si>
  <si>
    <t>Naziv računa</t>
  </si>
  <si>
    <t>Plan za 2023.</t>
  </si>
  <si>
    <t>Rebalans 1</t>
  </si>
  <si>
    <t>Rebalans 2</t>
  </si>
  <si>
    <t>Rebalans 3</t>
  </si>
  <si>
    <t>Rebalans 4</t>
  </si>
  <si>
    <t>Rebalans 5</t>
  </si>
  <si>
    <t>Pomoći iz inozemstva i od subjekata unutar općeg proračuna</t>
  </si>
  <si>
    <t>Pomoći od izvanproračunskih korisnika</t>
  </si>
  <si>
    <t>Tekuće pomoći od izvanproračunskih korisnika</t>
  </si>
  <si>
    <t>636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</si>
  <si>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</si>
  <si>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</si>
  <si>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</si>
  <si>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</si>
  <si>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</si>
  <si>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</si>
  <si>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</si>
  <si>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Prihodi od  imovine</t>
  </si>
  <si>
    <t>Kamate na oročena sredstva i depozite po viđenju</t>
  </si>
  <si>
    <t>Prihodi od zateznih kamata</t>
  </si>
  <si>
    <t>Prihodi od upravnih i administrativnih pristojbi, pristojbi po posebnim
 propisima i naknada</t>
  </si>
  <si>
    <t>Ostali nespomenuti prihodi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</si>
  <si>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</si>
  <si>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</si>
  <si>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</si>
  <si>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</si>
  <si>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</si>
  <si>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</si>
  <si>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</si>
  <si>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</si>
  <si>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</si>
  <si>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
nefinancijske imovine</t>
  </si>
  <si>
    <t>Prihodi od HZZO-a na temelju ugovornih obveza</t>
  </si>
  <si>
    <t>Kazne, upravne mjere i ostali prihodi</t>
  </si>
  <si>
    <t>Ostali prihodi</t>
  </si>
  <si>
    <t>Prihodi poslovanja</t>
  </si>
  <si>
    <t>Prihodi od nefinancijske imovine</t>
  </si>
  <si>
    <t>UKUPNO PRIHODI                                                                                                                                  EUR</t>
  </si>
  <si>
    <t>Račun rashoda/ izdatka</t>
  </si>
  <si>
    <t>Rashodi za zaposlene</t>
  </si>
  <si>
    <t>Plaće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</si>
  <si>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</si>
  <si>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</si>
  <si>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</si>
  <si>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</si>
  <si>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</si>
  <si>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</si>
  <si>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Doprinosi za obvezno zdravstveno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</si>
  <si>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</si>
  <si>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</si>
  <si>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</si>
  <si>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</si>
  <si>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</si>
  <si>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</si>
  <si>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</si>
  <si>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</si>
  <si>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</si>
  <si>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</si>
  <si>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invest. održavanje</t>
  </si>
  <si>
    <t>Sitni inventar i auto gume</t>
  </si>
  <si>
    <t>Službena, radna i zaštitna odjeća i obuća</t>
  </si>
  <si>
    <t>Rashodi za usluge</t>
  </si>
  <si>
    <t>Usluge telefona, pošte i prijevoza</t>
  </si>
  <si>
    <t xml:space="preserve">Usluge tekućeg i invest. održavanja                                                   </t>
  </si>
  <si>
    <t>Usluge promidžbe i informiranja</t>
  </si>
  <si>
    <t>Komunalne usluge</t>
  </si>
  <si>
    <t>Zakupnine i najamnine</t>
  </si>
  <si>
    <t>Zdravstvene usluge</t>
  </si>
  <si>
    <t>Intelektualne i osobne usluge</t>
  </si>
  <si>
    <t>Računalne usluge</t>
  </si>
  <si>
    <t>Ostale usluge</t>
  </si>
  <si>
    <t xml:space="preserve">Naknade troškovima osobama izvan radnog odnosa </t>
  </si>
  <si>
    <t>Naknade troškova osobama izvan radnog odnosa</t>
  </si>
  <si>
    <t>Ostali nespomenuti rashodi poslovanja</t>
  </si>
  <si>
    <t>Naknade za rad predstavničkih i izvršnih tijela, povjerenstava i sl.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</si>
  <si>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</si>
  <si>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</si>
  <si>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</si>
  <si>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</si>
  <si>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</si>
  <si>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</si>
  <si>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Bankarske usluge i usluge platnog prometa</t>
  </si>
  <si>
    <t>Negativne tečajne razlike i valutna klauzula</t>
  </si>
  <si>
    <t>Zatezne kamate na doprinose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</si>
  <si>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</si>
  <si>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</si>
  <si>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</si>
  <si>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</si>
  <si>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 xml:space="preserve">Ostali rashodi </t>
  </si>
  <si>
    <t>Tekuće donacije u novcu</t>
  </si>
  <si>
    <t>Tekuće donacije u naravi</t>
  </si>
  <si>
    <t>Ostale kazne</t>
  </si>
  <si>
    <t>Rashodi poslovanja</t>
  </si>
  <si>
    <t>Rashodi za nabavu neproizvedene dugotrajne imovine</t>
  </si>
  <si>
    <t>Licence</t>
  </si>
  <si>
    <t>Rashodi za nabavu proizvedene dugotrajne imovine</t>
  </si>
  <si>
    <t xml:space="preserve">Postrojenja i oprema </t>
  </si>
  <si>
    <t>Poslovni objekti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</si>
  <si>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</si>
  <si>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</si>
  <si>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</si>
  <si>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</si>
  <si>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</si>
  <si>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</si>
  <si>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</si>
  <si>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</si>
  <si>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</si>
  <si>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Osnovno stado</t>
  </si>
  <si>
    <t>Nematerijalna proizvedena imovina</t>
  </si>
  <si>
    <t>Ulaganja u računalne programe</t>
  </si>
  <si>
    <t>Ostala nematerijalna proizvedena imovina</t>
  </si>
  <si>
    <t>Rashodi za dodatna ulaganja na nefin.imovini</t>
  </si>
  <si>
    <t xml:space="preserve">Dodatna ulaganja na građevinskim objektima </t>
  </si>
  <si>
    <t xml:space="preserve">Dodatna ulaganja na  postrojenjima i opremi </t>
  </si>
  <si>
    <t>Rashodi za nabavu nefinacijske imovine</t>
  </si>
  <si>
    <t>UKUPNO RASHODI                                                                                                                                  EUR</t>
  </si>
  <si>
    <t xml:space="preserve">Manjak prihoda </t>
  </si>
  <si>
    <t>-</t>
  </si>
  <si>
    <t>Voditeljica ekonomsko financijske službe</t>
  </si>
  <si>
    <t>Ravnateljica Poliklinike SUVAG</t>
  </si>
  <si>
    <t>Marija Kirinčić Fazlić, mag. oec.</t>
  </si>
  <si>
    <t>izv. prof. dr.sc. Katarina Pavičić Dokoza</t>
  </si>
  <si>
    <t>Izvršenje 2022.</t>
  </si>
  <si>
    <t xml:space="preserve">Višak prihoda </t>
  </si>
  <si>
    <t>Zagreb, veljača 2024.</t>
  </si>
  <si>
    <t>Pomoći od međunarodnih organizacija te institucija i tijela EU</t>
  </si>
  <si>
    <t>Tekuće pomoći od institucija i tijela EU</t>
  </si>
  <si>
    <t>1768,32</t>
  </si>
  <si>
    <t>Prihodi od pozitivnih tečajnh razlika i razlika zbog primjene valutne klauzule</t>
  </si>
  <si>
    <t>Izvršenje 2023.</t>
  </si>
  <si>
    <t>Tekuće pomoći temeljem prijenosa EU sredstava</t>
  </si>
  <si>
    <t>Razlika do plana (Rebalans 5)</t>
  </si>
  <si>
    <t>INDEKS        (10/3)</t>
  </si>
  <si>
    <t>IZVJEŠTAJ O IZVRŠENJU FINANCIJSKOG PLANA 01.01.2023.-31.12.2023.</t>
  </si>
  <si>
    <t>INDEKS        (10/9)</t>
  </si>
  <si>
    <t>PRIHODI</t>
  </si>
  <si>
    <t>RASHODI</t>
  </si>
  <si>
    <t>POLIKLINIKA ZA REHABILITACIJU SUVAG</t>
  </si>
  <si>
    <t>KNEZA LJUDEVITA POSAVSKOG 10</t>
  </si>
  <si>
    <t>OIB: 88696689887</t>
  </si>
  <si>
    <t>Realizacija proračuna - RVI</t>
  </si>
  <si>
    <t xml:space="preserve">OPĆI DIO   </t>
  </si>
  <si>
    <t>01.01.2023.-31.12.2023.</t>
  </si>
  <si>
    <t xml:space="preserve">A) Sažetak Računa prihoda i rashoda </t>
  </si>
  <si>
    <t>VRSTA RASHODA / IZDATAKA</t>
  </si>
  <si>
    <t>IZVRŠENJE 2022.</t>
  </si>
  <si>
    <t>PLAN 2023</t>
  </si>
  <si>
    <t>Ostvareno do ovih zahtjeva</t>
  </si>
  <si>
    <t>RVI</t>
  </si>
  <si>
    <t>Ukupno ostvareno</t>
  </si>
  <si>
    <t>RAZLIKA DO PLANA</t>
  </si>
  <si>
    <t>INDEKS (7/3)</t>
  </si>
  <si>
    <t>INDEKS (7/4)</t>
  </si>
  <si>
    <t>1.</t>
  </si>
  <si>
    <t>2.</t>
  </si>
  <si>
    <t>3.</t>
  </si>
  <si>
    <t>4.</t>
  </si>
  <si>
    <t>5.</t>
  </si>
  <si>
    <t>6.</t>
  </si>
  <si>
    <t>7.(5+6)</t>
  </si>
  <si>
    <t>8.(4-7)</t>
  </si>
  <si>
    <t>9.</t>
  </si>
  <si>
    <t>10.</t>
  </si>
  <si>
    <t>SVEUKUPNO PRIHODI</t>
  </si>
  <si>
    <t>6</t>
  </si>
  <si>
    <t>9</t>
  </si>
  <si>
    <t>Vlastiti izvori</t>
  </si>
  <si>
    <t>SVEUKUPNO RASHODI</t>
  </si>
  <si>
    <t>3</t>
  </si>
  <si>
    <t>4</t>
  </si>
  <si>
    <t>Rashodi za nabavu nefinancijske imovine</t>
  </si>
  <si>
    <t>RAZLIKA VIŠAK/MANJAK</t>
  </si>
  <si>
    <t>B) Sažetak Računa financiranja</t>
  </si>
  <si>
    <t>PRIMICI/IZDACI</t>
  </si>
  <si>
    <t>Primici od financijske imovine i zaduživanja</t>
  </si>
  <si>
    <t>Izdaci za financijsku imovinu i otplate zajmova</t>
  </si>
  <si>
    <t>NETO FINANCIRANJE</t>
  </si>
  <si>
    <t>VIŠAK/MANJAK + NETO FINANCIRANJE</t>
  </si>
  <si>
    <t>Prihodi prema ekonomskoj klasifikaciji 01.01.2023.-31.12.2023.</t>
  </si>
  <si>
    <t>INDEKS</t>
  </si>
  <si>
    <t>9.(7/3)</t>
  </si>
  <si>
    <t>10.(7/4)</t>
  </si>
  <si>
    <t>63</t>
  </si>
  <si>
    <t>632</t>
  </si>
  <si>
    <t>6323</t>
  </si>
  <si>
    <t>Tekuće pomoći od institucija i tijela  EU</t>
  </si>
  <si>
    <t>634</t>
  </si>
  <si>
    <t>6341</t>
  </si>
  <si>
    <t>6361</t>
  </si>
  <si>
    <t>6362</t>
  </si>
  <si>
    <t>638</t>
  </si>
  <si>
    <t>6381</t>
  </si>
  <si>
    <t>639</t>
  </si>
  <si>
    <t>Prijenosi između proračunskih korisnika istog proračuna</t>
  </si>
  <si>
    <t>6391</t>
  </si>
  <si>
    <t>6393</t>
  </si>
  <si>
    <t>64</t>
  </si>
  <si>
    <t>Prihodi od imovine</t>
  </si>
  <si>
    <t>641</t>
  </si>
  <si>
    <t>Prihodi od financijske imovine</t>
  </si>
  <si>
    <t>6413</t>
  </si>
  <si>
    <t>6415</t>
  </si>
  <si>
    <t>Prihodi od pozitivnih tečajnih razlika i razlika zbog primjene valutne klauzule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</si>
  <si>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</si>
  <si>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</si>
  <si>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</si>
  <si>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</si>
  <si>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</si>
  <si>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66</t>
  </si>
  <si>
    <t>Prihodi od prodaje proizvoda i robe te pruženih usluga, prihodi od donacija i povrati po protestira</t>
  </si>
  <si>
    <t>661</t>
  </si>
  <si>
    <t>6615</t>
  </si>
  <si>
    <t>663</t>
  </si>
  <si>
    <t>Donacije od pravnih i fizičkih osoba izvan općeg proračuna i povrat donacija po protestiranim jamst</t>
  </si>
  <si>
    <t>6631</t>
  </si>
  <si>
    <t>6632</t>
  </si>
  <si>
    <t>67</t>
  </si>
  <si>
    <t>Prihodi iz nadležnog proračuna za financiranje rashoda za nabavu nefinancijske imovine</t>
  </si>
  <si>
    <t>673</t>
  </si>
  <si>
    <t>6731</t>
  </si>
  <si>
    <t>68</t>
  </si>
  <si>
    <t>683</t>
  </si>
  <si>
    <t>6831</t>
  </si>
  <si>
    <t xml:space="preserve">Realizacija proračuna - RVI </t>
  </si>
  <si>
    <t xml:space="preserve"> Rashodi prema ekonomskoj klasifikaciji 01.01.2023.-31.12.2023.</t>
  </si>
  <si>
    <t>31</t>
  </si>
  <si>
    <t>311</t>
  </si>
  <si>
    <t>Plaće (Bruto)</t>
  </si>
  <si>
    <t>3111</t>
  </si>
  <si>
    <t>3113</t>
  </si>
  <si>
    <t>3114</t>
  </si>
  <si>
    <t>312</t>
  </si>
  <si>
    <t>3121</t>
  </si>
  <si>
    <t>313</t>
  </si>
  <si>
    <t>3132</t>
  </si>
  <si>
    <t>3133</t>
  </si>
  <si>
    <t>Doprinosi za obvezno osiguranje u slučaju nezaposlenosti</t>
  </si>
  <si>
    <t>32</t>
  </si>
  <si>
    <t>321</t>
  </si>
  <si>
    <t>3211</t>
  </si>
  <si>
    <t>3212</t>
  </si>
  <si>
    <t>3213</t>
  </si>
  <si>
    <t>3214</t>
  </si>
  <si>
    <t>322</t>
  </si>
  <si>
    <t>3221</t>
  </si>
  <si>
    <t>3222</t>
  </si>
  <si>
    <t>3223</t>
  </si>
  <si>
    <t>3224</t>
  </si>
  <si>
    <t>Materijal i dijelovi za tekuće i investicijsko održavanje</t>
  </si>
  <si>
    <t>3225</t>
  </si>
  <si>
    <t>3227</t>
  </si>
  <si>
    <t>323</t>
  </si>
  <si>
    <t>3231</t>
  </si>
  <si>
    <t>3232</t>
  </si>
  <si>
    <t>Usluge tekućeg i investicijskog održavanja</t>
  </si>
  <si>
    <t>3233</t>
  </si>
  <si>
    <t>3234</t>
  </si>
  <si>
    <t>3235</t>
  </si>
  <si>
    <t>3236</t>
  </si>
  <si>
    <t>Zdravstvene i veterinarske usluge</t>
  </si>
  <si>
    <t>3237</t>
  </si>
  <si>
    <t>3238</t>
  </si>
  <si>
    <t>3239</t>
  </si>
  <si>
    <t>324</t>
  </si>
  <si>
    <t>3241</t>
  </si>
  <si>
    <t>329</t>
  </si>
  <si>
    <t>3291</t>
  </si>
  <si>
    <t>Naknade za rad predstavničkih i izvršnih tijela, povjerenstava i slično</t>
  </si>
  <si>
    <t>3292</t>
  </si>
  <si>
    <t>3293</t>
  </si>
  <si>
    <t>3294</t>
  </si>
  <si>
    <t>3295</t>
  </si>
  <si>
    <t>3296</t>
  </si>
  <si>
    <t>3299</t>
  </si>
  <si>
    <t>34</t>
  </si>
  <si>
    <t>343</t>
  </si>
  <si>
    <t>Ostali financijski rashodi</t>
  </si>
  <si>
    <t>3431</t>
  </si>
  <si>
    <t>3432</t>
  </si>
  <si>
    <t>Negativne tečajne razlike i razlike zbog primjene valutne klauzule</t>
  </si>
  <si>
    <t>3433</t>
  </si>
  <si>
    <t>Zatezne kamate</t>
  </si>
  <si>
    <t>37</t>
  </si>
  <si>
    <t>372</t>
  </si>
  <si>
    <t>3721</t>
  </si>
  <si>
    <t>3722</t>
  </si>
  <si>
    <t>38</t>
  </si>
  <si>
    <t>Ostali rashodi</t>
  </si>
  <si>
    <t>381</t>
  </si>
  <si>
    <t>3811</t>
  </si>
  <si>
    <t>3812</t>
  </si>
  <si>
    <t>383</t>
  </si>
  <si>
    <t>Kazne, penali i naknade štete</t>
  </si>
  <si>
    <t>3835</t>
  </si>
  <si>
    <t>41</t>
  </si>
  <si>
    <t>412</t>
  </si>
  <si>
    <t>Nematerijalna imovina</t>
  </si>
  <si>
    <t>4123</t>
  </si>
  <si>
    <t>42</t>
  </si>
  <si>
    <t>Građevinski objekti</t>
  </si>
  <si>
    <t>422</t>
  </si>
  <si>
    <t>Postrojenja i oprema</t>
  </si>
  <si>
    <t>4221</t>
  </si>
  <si>
    <t>4222</t>
  </si>
  <si>
    <t>4223</t>
  </si>
  <si>
    <t>4224</t>
  </si>
  <si>
    <t>4225</t>
  </si>
  <si>
    <t>4226</t>
  </si>
  <si>
    <t>4227</t>
  </si>
  <si>
    <t>424</t>
  </si>
  <si>
    <t>4241</t>
  </si>
  <si>
    <t>425</t>
  </si>
  <si>
    <t>Višegodišnji nasadi i osnovno stado</t>
  </si>
  <si>
    <t>4252</t>
  </si>
  <si>
    <t>426</t>
  </si>
  <si>
    <t>4262</t>
  </si>
  <si>
    <t>4264</t>
  </si>
  <si>
    <t>45</t>
  </si>
  <si>
    <t>Rashodi za dodatna ulaganja na nefinancijskoj imovini</t>
  </si>
  <si>
    <t>451</t>
  </si>
  <si>
    <t>Dodatna ulaganja na građevinskim objektima</t>
  </si>
  <si>
    <t>4511</t>
  </si>
  <si>
    <t>452</t>
  </si>
  <si>
    <t>Dodatna ulaganja na postrojenjima i opremi</t>
  </si>
  <si>
    <t>4521</t>
  </si>
  <si>
    <t>Prihodi prema izvorima financiranja 01.01.2023.-31.12.2023.</t>
  </si>
  <si>
    <t>Izvor 1.</t>
  </si>
  <si>
    <t>OPĆI PRIHODI I PRIMICI</t>
  </si>
  <si>
    <t>Izvor 1.1.</t>
  </si>
  <si>
    <t>639110</t>
  </si>
  <si>
    <t>Izvor 1.2.</t>
  </si>
  <si>
    <t>OPĆI PRIHODI I PRIMICI-DECENTRALIZIRANA SREDSTVA</t>
  </si>
  <si>
    <t>Izvor 3.</t>
  </si>
  <si>
    <t>VLASTITI PRIHODI</t>
  </si>
  <si>
    <t>Izvor 3.1.</t>
  </si>
  <si>
    <t>641320</t>
  </si>
  <si>
    <t>Kamate na depozite po viđenju</t>
  </si>
  <si>
    <t xml:space="preserve">Prihodi od pozitivnih tečajnih razlika </t>
  </si>
  <si>
    <t>661510</t>
  </si>
  <si>
    <t>683110</t>
  </si>
  <si>
    <t>Izvor 4.</t>
  </si>
  <si>
    <t>PRIHODI ZA POSEBNE NAMJENE</t>
  </si>
  <si>
    <t>Izvor 4.3.</t>
  </si>
  <si>
    <t>OSTALI PRIHODI ZA POSEBNE NAMJENE</t>
  </si>
  <si>
    <t>652640</t>
  </si>
  <si>
    <t>Sufinanciranje cijene usluge, participacije i slično</t>
  </si>
  <si>
    <t>673110</t>
  </si>
  <si>
    <t>Izvor 5.</t>
  </si>
  <si>
    <t>POMOĆI</t>
  </si>
  <si>
    <t>Izvor 5.1.</t>
  </si>
  <si>
    <t>POMOĆI OD INOZEMNIH VLADA I TIJELA EU</t>
  </si>
  <si>
    <t>Izvor 5.2.</t>
  </si>
  <si>
    <t>POMOĆI IZ DRUGIH PRORAČUNA</t>
  </si>
  <si>
    <t>636120</t>
  </si>
  <si>
    <t>Tekuće pomoći iz državnog proračuna proračunskim korisnicima proračuna JLP(R)S</t>
  </si>
  <si>
    <t>636130</t>
  </si>
  <si>
    <t>Tekuće pomoći proračunskim korisnicima iz proračuna JLP(R)S koji im nije nadležan</t>
  </si>
  <si>
    <t>636220</t>
  </si>
  <si>
    <t>Kapitalne pomoći iz državnog proračuna proračunskim korisnicima proračuna JLP(R)S</t>
  </si>
  <si>
    <t>Izvor 5.5.</t>
  </si>
  <si>
    <t>POMOĆI OD IZVANPRORAČUNSKIH KORISNIKA</t>
  </si>
  <si>
    <t>634140</t>
  </si>
  <si>
    <t>Tekuće pomoći od HZMO-a, HZZ-a i HZZO-a</t>
  </si>
  <si>
    <t>Izvor 5.6.</t>
  </si>
  <si>
    <t>POMOĆI TEMELJEM PRIJENOSA EU SREDSTAVA</t>
  </si>
  <si>
    <t>638110</t>
  </si>
  <si>
    <t>Tekuće pomoći iz državnog proračuna temeljem prijenosa EU sredstava</t>
  </si>
  <si>
    <t>639310</t>
  </si>
  <si>
    <t>Izvor 5.7.</t>
  </si>
  <si>
    <t>FOND SOLIDARNOSTI EUROPSKE UNIJE</t>
  </si>
  <si>
    <t>Izvor 6.</t>
  </si>
  <si>
    <t>DONACIJE</t>
  </si>
  <si>
    <t>Izvor 6.1.</t>
  </si>
  <si>
    <t>663140</t>
  </si>
  <si>
    <t>Tekuće donacije od ostalih subjekata izvan općeg proračuna</t>
  </si>
  <si>
    <t>663210</t>
  </si>
  <si>
    <t>Kapitalne donacije od fizičkih osoba</t>
  </si>
  <si>
    <t>Rashodi prema izvorima financiranja 01.01.2023.-31.12.2023.</t>
  </si>
  <si>
    <t>311110</t>
  </si>
  <si>
    <t>Plaće za zaposlene</t>
  </si>
  <si>
    <t>311410</t>
  </si>
  <si>
    <t>Nagrade</t>
  </si>
  <si>
    <t>312130</t>
  </si>
  <si>
    <t>Darovi</t>
  </si>
  <si>
    <t>312160</t>
  </si>
  <si>
    <t>Regres za godišnji odmor</t>
  </si>
  <si>
    <t>313210</t>
  </si>
  <si>
    <t>321210</t>
  </si>
  <si>
    <t>Naknade za prijevoz na posao i s posla</t>
  </si>
  <si>
    <t>322310</t>
  </si>
  <si>
    <t>Električna energija</t>
  </si>
  <si>
    <t>322330</t>
  </si>
  <si>
    <t>Plin</t>
  </si>
  <si>
    <t>323110</t>
  </si>
  <si>
    <t>Usluge telefona, telefaksa</t>
  </si>
  <si>
    <t>323210</t>
  </si>
  <si>
    <t>Usluge tekućeg i investicijskog održavanja građevinskih objekata</t>
  </si>
  <si>
    <t>323610</t>
  </si>
  <si>
    <t>Obvezni i preventivni zdravstveni pregledi zaposlenika</t>
  </si>
  <si>
    <t>323720</t>
  </si>
  <si>
    <t>Ugovori o djelu</t>
  </si>
  <si>
    <t>323770</t>
  </si>
  <si>
    <t>Usluge agencija, studentskog servisa (prijepisi, prijevodi i drugo)</t>
  </si>
  <si>
    <t>329990</t>
  </si>
  <si>
    <t>381290</t>
  </si>
  <si>
    <t>Ostale tekuće donacije u naravi</t>
  </si>
  <si>
    <t>422110</t>
  </si>
  <si>
    <t>Računala i računalna oprema</t>
  </si>
  <si>
    <t>321110</t>
  </si>
  <si>
    <t>Dnevnice za službeni put u zemlji</t>
  </si>
  <si>
    <t>321310</t>
  </si>
  <si>
    <t>Seminari, savjetovanja i simpoziji</t>
  </si>
  <si>
    <t>322110</t>
  </si>
  <si>
    <t>Uredski materijal</t>
  </si>
  <si>
    <t>Materijal i sredstva za čišćenje i održavanje</t>
  </si>
  <si>
    <t>322160</t>
  </si>
  <si>
    <t>Materijal za higijenske potrebe i njegu</t>
  </si>
  <si>
    <t>Ostali materijal za potrebe redovnog poslovanja</t>
  </si>
  <si>
    <t>322210</t>
  </si>
  <si>
    <t>Osnovni materijal i sirovine</t>
  </si>
  <si>
    <t>Materijal i dijelovi za tekuće i investicijsko održavanje građevinskih objekata</t>
  </si>
  <si>
    <t>322420</t>
  </si>
  <si>
    <t>Materijal i dijelovi za tekuće i investicijsko održavanje postrojenja i opreme</t>
  </si>
  <si>
    <t>322440</t>
  </si>
  <si>
    <t>Ostali materijal i dijelovi za tekuće i investicijsko održavanje</t>
  </si>
  <si>
    <t>322510</t>
  </si>
  <si>
    <t>Sitni inventar</t>
  </si>
  <si>
    <t>322710</t>
  </si>
  <si>
    <t>323130</t>
  </si>
  <si>
    <t>Poštarina (pisma, tiskanice i sl.)</t>
  </si>
  <si>
    <t>323190</t>
  </si>
  <si>
    <t>Ostale usluge za komunikaciju i prijevoz</t>
  </si>
  <si>
    <t>323220</t>
  </si>
  <si>
    <t>Usluge tekućeg i investicijskog održavanja postrojenja i opreme</t>
  </si>
  <si>
    <t>323390</t>
  </si>
  <si>
    <t>Ostale usluge promidžbe i informiranja</t>
  </si>
  <si>
    <t>323410</t>
  </si>
  <si>
    <t>Opskrba vodom</t>
  </si>
  <si>
    <t>323420</t>
  </si>
  <si>
    <t>Iznošenje i odvoz smeća</t>
  </si>
  <si>
    <t>323470</t>
  </si>
  <si>
    <t>Pričuva</t>
  </si>
  <si>
    <t>323490</t>
  </si>
  <si>
    <t>Ostale komunalne usluge</t>
  </si>
  <si>
    <t>323530</t>
  </si>
  <si>
    <t>Zakupnine i najamnine za opremu</t>
  </si>
  <si>
    <t>323590</t>
  </si>
  <si>
    <t>Ostale  zakupnine i najamnine</t>
  </si>
  <si>
    <t>323810</t>
  </si>
  <si>
    <t>Usluge ažuriranja računalnih baza</t>
  </si>
  <si>
    <t>323820</t>
  </si>
  <si>
    <t>Usluge razvoja software-a</t>
  </si>
  <si>
    <t>323890</t>
  </si>
  <si>
    <t>Ostale računalne usluge</t>
  </si>
  <si>
    <t>323910</t>
  </si>
  <si>
    <t>Grafičke i tiskarske usluge, usluge kopiranja i uvezivanja i slično</t>
  </si>
  <si>
    <t>323950</t>
  </si>
  <si>
    <t>Usluge čišćenja, pranja i slično</t>
  </si>
  <si>
    <t>323960</t>
  </si>
  <si>
    <t>Usluge čuvanja imovine i osoba</t>
  </si>
  <si>
    <t>323990</t>
  </si>
  <si>
    <t>Ostale nespomenute usluge</t>
  </si>
  <si>
    <t>329220</t>
  </si>
  <si>
    <t>Premije osiguranja ostale imovine</t>
  </si>
  <si>
    <t>Premije osiguranja zaposlenih</t>
  </si>
  <si>
    <t>329310</t>
  </si>
  <si>
    <t>329410</t>
  </si>
  <si>
    <t>Tuzemne članarine</t>
  </si>
  <si>
    <t>Norme</t>
  </si>
  <si>
    <t>329910</t>
  </si>
  <si>
    <t>Rashodi protokola (vijenci, cvijeće, svijeće i slično)</t>
  </si>
  <si>
    <t>343110</t>
  </si>
  <si>
    <t>Usluge banaka</t>
  </si>
  <si>
    <t>343120</t>
  </si>
  <si>
    <t>Usluge platnog prometa</t>
  </si>
  <si>
    <t>343310</t>
  </si>
  <si>
    <t>Zatezne kamate za poreze</t>
  </si>
  <si>
    <t>372210</t>
  </si>
  <si>
    <t>Sufinanciranje cijene prijevoza</t>
  </si>
  <si>
    <t>412310</t>
  </si>
  <si>
    <t>422120</t>
  </si>
  <si>
    <t>Uredski namještaj</t>
  </si>
  <si>
    <t>Ostala uredska oprema</t>
  </si>
  <si>
    <t>422210</t>
  </si>
  <si>
    <t>Radio i TV prijemnici</t>
  </si>
  <si>
    <t>Oprema za grijanje, ventilaciju i hlađenje</t>
  </si>
  <si>
    <t>422410</t>
  </si>
  <si>
    <t>Medicinska oprema</t>
  </si>
  <si>
    <t>422510</t>
  </si>
  <si>
    <t>Precizni i optički instrumenti</t>
  </si>
  <si>
    <t>422710</t>
  </si>
  <si>
    <t>Uređaji</t>
  </si>
  <si>
    <t>422730</t>
  </si>
  <si>
    <t>Oprema</t>
  </si>
  <si>
    <t>424110</t>
  </si>
  <si>
    <t>451110</t>
  </si>
  <si>
    <t>312120</t>
  </si>
  <si>
    <t>Otpremnine</t>
  </si>
  <si>
    <t>Naknade za bolest, invalidnost i smrtni slučaj</t>
  </si>
  <si>
    <t>Ostali nenavedeni rashodi za zaposlene</t>
  </si>
  <si>
    <t>Naknade za smještaj na službenom putu u zemlji</t>
  </si>
  <si>
    <t>321320</t>
  </si>
  <si>
    <t>Tečajevi i stručni ispiti</t>
  </si>
  <si>
    <t>322120</t>
  </si>
  <si>
    <t>Literatura (publikacije, časopisi, glasila, knjige i ostalo)</t>
  </si>
  <si>
    <t>322140</t>
  </si>
  <si>
    <t>322190</t>
  </si>
  <si>
    <t>323540</t>
  </si>
  <si>
    <t>323710</t>
  </si>
  <si>
    <t>Autorski honorari</t>
  </si>
  <si>
    <t>Ostale intelektualne usluge</t>
  </si>
  <si>
    <t>329230</t>
  </si>
  <si>
    <t>343210</t>
  </si>
  <si>
    <t>Negativne tečajne razlike</t>
  </si>
  <si>
    <t>372150</t>
  </si>
  <si>
    <t>Stipendije i školarine</t>
  </si>
  <si>
    <t>Telefoni i ostali komunikacijski uređaji</t>
  </si>
  <si>
    <t>426210</t>
  </si>
  <si>
    <t>311310</t>
  </si>
  <si>
    <t>312140</t>
  </si>
  <si>
    <t>312150</t>
  </si>
  <si>
    <t>312190</t>
  </si>
  <si>
    <t>321120</t>
  </si>
  <si>
    <t>Dnevnice za službeni put u inozemstvu</t>
  </si>
  <si>
    <t>321130</t>
  </si>
  <si>
    <t>321140</t>
  </si>
  <si>
    <t>Naknade za smještaj na službenom putu u inozemstvu</t>
  </si>
  <si>
    <t>Naknade za prijevoz na službenom putu u zemlji</t>
  </si>
  <si>
    <t>321160</t>
  </si>
  <si>
    <t>Naknade za prijevoz na službenom putu u inozemstvu</t>
  </si>
  <si>
    <t>321190</t>
  </si>
  <si>
    <t>Ostali rashodi za službena putovanja</t>
  </si>
  <si>
    <t>321410</t>
  </si>
  <si>
    <t>Naknada za korištenje privatnog automobila u službene svrhe</t>
  </si>
  <si>
    <t>322220</t>
  </si>
  <si>
    <t>Pomoćni i sanitetski materijal</t>
  </si>
  <si>
    <t>322240</t>
  </si>
  <si>
    <t>Namirnice</t>
  </si>
  <si>
    <t>322260</t>
  </si>
  <si>
    <t>Lijekovi</t>
  </si>
  <si>
    <t>322340</t>
  </si>
  <si>
    <t>Motorni benzin i dizel gorivo</t>
  </si>
  <si>
    <t>322430</t>
  </si>
  <si>
    <t>Materijal i dijelovi za tekuće i investicijsko održavanje transportnih sredstava</t>
  </si>
  <si>
    <t>323230</t>
  </si>
  <si>
    <t>Usluge tekućeg i investicijskog održavanja prijevoznih sredstava</t>
  </si>
  <si>
    <t>323320</t>
  </si>
  <si>
    <t>Tisak</t>
  </si>
  <si>
    <t>323690</t>
  </si>
  <si>
    <t>Ostale zdravstvene i veterinarske usluge</t>
  </si>
  <si>
    <t>323730</t>
  </si>
  <si>
    <t>Usluge odvjetnika i pravnog savjetovanja</t>
  </si>
  <si>
    <t>323790</t>
  </si>
  <si>
    <t>Film i izrada fotografija</t>
  </si>
  <si>
    <t>323930</t>
  </si>
  <si>
    <t>Uređenje prostora</t>
  </si>
  <si>
    <t>323940</t>
  </si>
  <si>
    <t>Usluge pri registraciji prijevoznih sredstava</t>
  </si>
  <si>
    <t>329110</t>
  </si>
  <si>
    <t>Naknade za rad članovima predstavničkih i izvršnih tijela i upravnih vijeća</t>
  </si>
  <si>
    <t>329210</t>
  </si>
  <si>
    <t>Premije osiguranja prijevoznih sredstava</t>
  </si>
  <si>
    <t>329420</t>
  </si>
  <si>
    <t>Međunarodne članarine</t>
  </si>
  <si>
    <t>329430</t>
  </si>
  <si>
    <t>329520</t>
  </si>
  <si>
    <t>Sudske pristojbe</t>
  </si>
  <si>
    <t>329530</t>
  </si>
  <si>
    <t>Javnobilježničke pristojbe</t>
  </si>
  <si>
    <t>329590</t>
  </si>
  <si>
    <t>Ostale pristojbe i naknade</t>
  </si>
  <si>
    <t>Uredski objekti</t>
  </si>
  <si>
    <t>422190</t>
  </si>
  <si>
    <t>422220</t>
  </si>
  <si>
    <t>Ostala komunikacijska oprema</t>
  </si>
  <si>
    <t>Oprema za održavanje prostorija</t>
  </si>
  <si>
    <t>422390</t>
  </si>
  <si>
    <t>Ostala oprema za održavanje i zaštitu</t>
  </si>
  <si>
    <t>311130</t>
  </si>
  <si>
    <t>Plaće po sudskim presudama</t>
  </si>
  <si>
    <t>Doprinosi za obvezno zdravstveno osiguranje zaštite zdravlja na radu</t>
  </si>
  <si>
    <t>313320</t>
  </si>
  <si>
    <t>321150</t>
  </si>
  <si>
    <t>322250</t>
  </si>
  <si>
    <t>Roba</t>
  </si>
  <si>
    <t>322290</t>
  </si>
  <si>
    <t>Ostali materijal i sirovine</t>
  </si>
  <si>
    <t>Ostale zakupnine i najamnine</t>
  </si>
  <si>
    <t>329610</t>
  </si>
  <si>
    <t>372290</t>
  </si>
  <si>
    <t>Ostale naknade iz proračuna u naravi</t>
  </si>
  <si>
    <t>381210</t>
  </si>
  <si>
    <t>Tekuće donacije u naravi humanitarnim organizacijama</t>
  </si>
  <si>
    <t>422310</t>
  </si>
  <si>
    <t>422610</t>
  </si>
  <si>
    <t>Sportska oprema</t>
  </si>
  <si>
    <t>422720</t>
  </si>
  <si>
    <t>Strojevi</t>
  </si>
  <si>
    <t>4253</t>
  </si>
  <si>
    <t>4254</t>
  </si>
  <si>
    <t>Rashodi prema funkcijskoj klasifikaciji 01.01.2023.-31.12.2023.</t>
  </si>
  <si>
    <t>Funkcijska 07</t>
  </si>
  <si>
    <t>Zdravstvo</t>
  </si>
  <si>
    <t>Funkcijska 076</t>
  </si>
  <si>
    <t>Poslovi i usluge zdravstva koji nisu dru</t>
  </si>
  <si>
    <t>Građevisnki objekti</t>
  </si>
  <si>
    <t>Funkcijska 10</t>
  </si>
  <si>
    <t>Socijalna zaštita</t>
  </si>
  <si>
    <t>Funkcijska 104</t>
  </si>
  <si>
    <t>Obitelj i djeca</t>
  </si>
  <si>
    <t>Funkcijska 107</t>
  </si>
  <si>
    <t>Socijalna pomoć stanovništvu koje nije o</t>
  </si>
  <si>
    <t>Izvršenje prema programskoj klasifikaciji 01.01.2023.-31.12.2023.</t>
  </si>
  <si>
    <t>Zahtjev / RVI</t>
  </si>
  <si>
    <t>Razdjel 021</t>
  </si>
  <si>
    <t>GRADSKI URED ZA SOCIJALNU ZAŠTITU, ZDRAVSTVO, BRANITELJE I OSOBE S INVALIDITETOM</t>
  </si>
  <si>
    <t>Glava 021       09</t>
  </si>
  <si>
    <t>JAVNOZDRAVSTVENE USTANOVE</t>
  </si>
  <si>
    <t>Proračunski korisnik 021       09        14808</t>
  </si>
  <si>
    <t>POLIKLINIKA ZA REHABILITACIJU SLUŠANJA I GOVORA SUVAG</t>
  </si>
  <si>
    <t>Program 2110</t>
  </si>
  <si>
    <t>JAVNA UPRAVA I ADMINISTRACIJA</t>
  </si>
  <si>
    <t>Aktivnost A211001</t>
  </si>
  <si>
    <t>REDOVNA DJELATNOST PRORAČUNSKIH KORISNIKA</t>
  </si>
  <si>
    <t>Program 2111</t>
  </si>
  <si>
    <t>OPĆI JAVNOZDRAVSTVENI PROGRAMI</t>
  </si>
  <si>
    <t>Aktivnost A211129</t>
  </si>
  <si>
    <t>PROGRAM REHABILITACIJE ZA DJECU S TEŠKOĆAMA SLUŠANJA I GOVORA</t>
  </si>
  <si>
    <t>Aktivnost K211001</t>
  </si>
  <si>
    <t>KAPITALNA ULAGANJA U ZDRAVSTVENE USTANOVE - DECENTRALIZIRANE FUNKCIJE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</si>
</sst>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n_-;\-* #,##0.00\ _k_n_-;_-* &quot;-&quot;??\ _k_n_-;_-@_-"/>
    <numFmt numFmtId="164" formatCode="[$-1041A]d\.m\.yyyy\."/>
    <numFmt numFmtId="165" formatCode="[$-1041A]#,##0.00;\-\ #,##0.00"/>
    <numFmt numFmtId="166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charset val="238"/>
    </font>
    <font>
      <sz val="10"/>
      <name val="Arial"/>
    </font>
    <font>
      <b/>
      <sz val="11.95"/>
      <color rgb="FF000000"/>
      <name val="Arial"/>
      <charset val="238"/>
    </font>
    <font>
      <sz val="9"/>
      <color rgb="FFFFFFFF"/>
      <name val="Tahoma"/>
      <charset val="238"/>
    </font>
    <font>
      <sz val="8"/>
      <color rgb="FFFFFFFF"/>
      <name val="Arial"/>
      <charset val="238"/>
    </font>
    <font>
      <sz val="8"/>
      <color rgb="FF000000"/>
      <name val="Arial"/>
      <charset val="238"/>
    </font>
    <font>
      <sz val="8"/>
      <color rgb="FFFFFFFF"/>
      <name val="Arial"/>
      <family val="2"/>
      <charset val="238"/>
    </font>
    <font>
      <sz val="9"/>
      <color rgb="FFFFFFFF"/>
      <name val="Tahoma"/>
      <family val="2"/>
      <charset val="238"/>
    </font>
    <font>
      <sz val="8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.95"/>
      <color rgb="FF000000"/>
      <name val="Arial"/>
      <family val="2"/>
      <charset val="238"/>
    </font>
    <font>
      <sz val="1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66FF"/>
        <bgColor rgb="FF000000"/>
      </patternFill>
    </fill>
    <fill>
      <patternFill patternType="solid">
        <fgColor rgb="FF75757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595959"/>
        <bgColor rgb="FF000000"/>
      </patternFill>
    </fill>
    <fill>
      <patternFill patternType="solid">
        <fgColor rgb="FFFEDE01"/>
        <bgColor rgb="FF000000"/>
      </patternFill>
    </fill>
    <fill>
      <patternFill patternType="solid">
        <fgColor rgb="FFFFEE75"/>
        <bgColor rgb="FF000000"/>
      </patternFill>
    </fill>
    <fill>
      <patternFill patternType="solid">
        <fgColor rgb="FF5BADFF"/>
        <bgColor rgb="FF000000"/>
      </patternFill>
    </fill>
    <fill>
      <patternFill patternType="solid">
        <fgColor rgb="FF64CDFF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0000CE"/>
        <bgColor rgb="FF000000"/>
      </patternFill>
    </fill>
    <fill>
      <patternFill patternType="solid">
        <fgColor rgb="FF3535FF"/>
        <bgColor rgb="FF000000"/>
      </patternFill>
    </fill>
    <fill>
      <patternFill patternType="solid">
        <fgColor rgb="FFC1C1FF"/>
        <bgColor rgb="FF000000"/>
      </patternFill>
    </fill>
    <fill>
      <patternFill patternType="solid">
        <fgColor rgb="FFE1E1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1">
    <xf numFmtId="0" fontId="0" fillId="0" borderId="0" xfId="0"/>
    <xf numFmtId="3" fontId="4" fillId="0" borderId="0" xfId="0" applyNumberFormat="1" applyFont="1" applyBorder="1"/>
    <xf numFmtId="3" fontId="4" fillId="0" borderId="0" xfId="0" applyNumberFormat="1" applyFont="1"/>
    <xf numFmtId="0" fontId="4" fillId="0" borderId="0" xfId="0" applyFont="1" applyAlignment="1"/>
    <xf numFmtId="49" fontId="4" fillId="0" borderId="0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3" fontId="3" fillId="0" borderId="0" xfId="0" applyNumberFormat="1" applyFont="1" applyBorder="1"/>
    <xf numFmtId="3" fontId="3" fillId="0" borderId="0" xfId="0" applyNumberFormat="1" applyFont="1"/>
    <xf numFmtId="1" fontId="4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left" vertical="center" wrapText="1"/>
    </xf>
    <xf numFmtId="3" fontId="6" fillId="0" borderId="0" xfId="0" applyNumberFormat="1" applyFont="1" applyBorder="1"/>
    <xf numFmtId="3" fontId="6" fillId="0" borderId="0" xfId="0" applyNumberFormat="1" applyFont="1"/>
    <xf numFmtId="49" fontId="4" fillId="0" borderId="3" xfId="0" applyNumberFormat="1" applyFont="1" applyBorder="1" applyAlignment="1">
      <alignment horizontal="left" shrinkToFit="1"/>
    </xf>
    <xf numFmtId="0" fontId="3" fillId="0" borderId="3" xfId="0" applyNumberFormat="1" applyFont="1" applyBorder="1" applyAlignment="1">
      <alignment horizontal="left" vertical="center" wrapText="1" shrinkToFit="1"/>
    </xf>
    <xf numFmtId="1" fontId="4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vertical="center"/>
    </xf>
    <xf numFmtId="3" fontId="4" fillId="0" borderId="3" xfId="0" applyNumberFormat="1" applyFont="1" applyBorder="1"/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/>
    <xf numFmtId="3" fontId="4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justify" vertical="justify" wrapText="1"/>
    </xf>
    <xf numFmtId="0" fontId="3" fillId="0" borderId="3" xfId="0" applyFont="1" applyBorder="1" applyAlignment="1">
      <alignment horizontal="justify" vertical="justify" wrapText="1"/>
    </xf>
    <xf numFmtId="0" fontId="4" fillId="0" borderId="3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0" fontId="3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vertical="center" wrapText="1"/>
    </xf>
    <xf numFmtId="0" fontId="4" fillId="0" borderId="0" xfId="0" applyNumberFormat="1" applyFont="1" applyBorder="1" applyAlignment="1">
      <alignment horizontal="right"/>
    </xf>
    <xf numFmtId="0" fontId="4" fillId="0" borderId="3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vertical="center" wrapText="1"/>
    </xf>
    <xf numFmtId="3" fontId="7" fillId="0" borderId="0" xfId="0" applyNumberFormat="1" applyFont="1" applyBorder="1"/>
    <xf numFmtId="3" fontId="7" fillId="0" borderId="3" xfId="0" applyNumberFormat="1" applyFont="1" applyBorder="1"/>
    <xf numFmtId="0" fontId="3" fillId="0" borderId="3" xfId="0" quotePrefix="1" applyNumberFormat="1" applyFont="1" applyBorder="1" applyAlignment="1">
      <alignment horizontal="center" vertical="center" wrapText="1"/>
    </xf>
    <xf numFmtId="0" fontId="4" fillId="0" borderId="3" xfId="0" quotePrefix="1" applyNumberFormat="1" applyFont="1" applyBorder="1" applyAlignment="1">
      <alignment horizontal="center" vertical="center" wrapText="1"/>
    </xf>
    <xf numFmtId="0" fontId="3" fillId="0" borderId="3" xfId="0" quotePrefix="1" applyNumberFormat="1" applyFont="1" applyBorder="1" applyAlignment="1">
      <alignment horizontal="left" vertical="center" wrapText="1"/>
    </xf>
    <xf numFmtId="3" fontId="4" fillId="0" borderId="4" xfId="0" applyNumberFormat="1" applyFont="1" applyBorder="1"/>
    <xf numFmtId="0" fontId="4" fillId="0" borderId="0" xfId="0" applyNumberFormat="1" applyFont="1" applyAlignment="1"/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wrapText="1"/>
    </xf>
    <xf numFmtId="3" fontId="4" fillId="0" borderId="0" xfId="0" applyNumberFormat="1" applyFont="1" applyBorder="1" applyAlignment="1"/>
    <xf numFmtId="0" fontId="4" fillId="0" borderId="0" xfId="0" applyNumberFormat="1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horizontal="right" vertical="center"/>
    </xf>
    <xf numFmtId="4" fontId="4" fillId="0" borderId="3" xfId="1" applyNumberFormat="1" applyFont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2" fontId="5" fillId="0" borderId="3" xfId="0" applyNumberFormat="1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shrinkToFit="1"/>
    </xf>
    <xf numFmtId="2" fontId="3" fillId="0" borderId="3" xfId="0" applyNumberFormat="1" applyFont="1" applyBorder="1" applyAlignment="1">
      <alignment horizontal="right" vertical="center" wrapText="1" shrinkToFit="1"/>
    </xf>
    <xf numFmtId="2" fontId="4" fillId="0" borderId="3" xfId="0" applyNumberFormat="1" applyFont="1" applyBorder="1" applyAlignment="1">
      <alignment horizontal="right" vertical="center"/>
    </xf>
    <xf numFmtId="2" fontId="3" fillId="0" borderId="3" xfId="0" applyNumberFormat="1" applyFont="1" applyBorder="1" applyAlignment="1">
      <alignment horizontal="right" vertical="center"/>
    </xf>
    <xf numFmtId="4" fontId="7" fillId="0" borderId="3" xfId="0" applyNumberFormat="1" applyFont="1" applyBorder="1" applyAlignment="1">
      <alignment horizontal="right" vertical="center" wrapText="1"/>
    </xf>
    <xf numFmtId="4" fontId="3" fillId="0" borderId="3" xfId="0" quotePrefix="1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 vertical="center"/>
    </xf>
    <xf numFmtId="0" fontId="13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6" fillId="3" borderId="7" xfId="0" applyFont="1" applyFill="1" applyBorder="1" applyAlignment="1" applyProtection="1">
      <alignment horizontal="center" vertical="center" wrapText="1" readingOrder="1"/>
      <protection locked="0"/>
    </xf>
    <xf numFmtId="0" fontId="15" fillId="3" borderId="7" xfId="0" applyFont="1" applyFill="1" applyBorder="1" applyAlignment="1" applyProtection="1">
      <alignment horizontal="center" vertical="center" wrapText="1" readingOrder="1"/>
      <protection locked="0"/>
    </xf>
    <xf numFmtId="0" fontId="16" fillId="4" borderId="0" xfId="0" applyFont="1" applyFill="1" applyBorder="1" applyAlignment="1" applyProtection="1">
      <alignment vertical="center" wrapText="1" readingOrder="1"/>
      <protection locked="0"/>
    </xf>
    <xf numFmtId="165" fontId="16" fillId="4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5" borderId="0" xfId="0" applyFont="1" applyFill="1" applyBorder="1" applyAlignment="1" applyProtection="1">
      <alignment vertical="center" wrapText="1" readingOrder="1"/>
      <protection locked="0"/>
    </xf>
    <xf numFmtId="165" fontId="17" fillId="5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1" fillId="6" borderId="0" xfId="0" applyFont="1" applyFill="1" applyBorder="1" applyAlignment="1">
      <alignment horizontal="right"/>
    </xf>
    <xf numFmtId="0" fontId="18" fillId="6" borderId="0" xfId="0" applyFont="1" applyFill="1" applyBorder="1" applyAlignment="1">
      <alignment horizontal="left"/>
    </xf>
    <xf numFmtId="166" fontId="18" fillId="6" borderId="0" xfId="0" applyNumberFormat="1" applyFont="1" applyFill="1" applyBorder="1" applyAlignment="1">
      <alignment horizontal="right"/>
    </xf>
    <xf numFmtId="0" fontId="18" fillId="6" borderId="0" xfId="0" applyFont="1" applyFill="1" applyBorder="1" applyAlignment="1">
      <alignment horizontal="right"/>
    </xf>
    <xf numFmtId="0" fontId="19" fillId="3" borderId="7" xfId="0" applyFont="1" applyFill="1" applyBorder="1" applyAlignment="1" applyProtection="1">
      <alignment horizontal="center" vertical="center" wrapText="1" readingOrder="1"/>
      <protection locked="0"/>
    </xf>
    <xf numFmtId="0" fontId="17" fillId="5" borderId="0" xfId="0" applyFont="1" applyFill="1" applyBorder="1" applyAlignment="1" applyProtection="1">
      <alignment horizontal="left" vertical="center" wrapText="1" readingOrder="1"/>
      <protection locked="0"/>
    </xf>
    <xf numFmtId="0" fontId="20" fillId="5" borderId="0" xfId="0" applyFont="1" applyFill="1" applyBorder="1" applyAlignment="1" applyProtection="1">
      <alignment vertical="center" wrapText="1" readingOrder="1"/>
      <protection locked="0"/>
    </xf>
    <xf numFmtId="0" fontId="18" fillId="4" borderId="0" xfId="0" applyFont="1" applyFill="1" applyBorder="1" applyAlignment="1" applyProtection="1">
      <alignment vertical="center" wrapText="1" readingOrder="1"/>
      <protection locked="0"/>
    </xf>
    <xf numFmtId="0" fontId="18" fillId="3" borderId="7" xfId="0" applyFont="1" applyFill="1" applyBorder="1" applyAlignment="1" applyProtection="1">
      <alignment horizontal="center" vertical="center" wrapText="1" readingOrder="1"/>
      <protection locked="0"/>
    </xf>
    <xf numFmtId="165" fontId="18" fillId="4" borderId="0" xfId="0" applyNumberFormat="1" applyFont="1" applyFill="1" applyBorder="1" applyAlignment="1" applyProtection="1">
      <alignment horizontal="right" vertical="center" wrapText="1" readingOrder="1"/>
      <protection locked="0"/>
    </xf>
    <xf numFmtId="165" fontId="20" fillId="5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5" borderId="0" xfId="0" applyFont="1" applyFill="1" applyBorder="1" applyAlignment="1" applyProtection="1">
      <alignment horizontal="left" vertical="center" wrapText="1" readingOrder="1"/>
      <protection locked="0"/>
    </xf>
    <xf numFmtId="0" fontId="13" fillId="0" borderId="0" xfId="0" applyFont="1" applyFill="1" applyBorder="1" applyAlignment="1"/>
    <xf numFmtId="0" fontId="20" fillId="7" borderId="0" xfId="0" applyFont="1" applyFill="1" applyBorder="1" applyAlignment="1" applyProtection="1">
      <alignment vertical="center" wrapText="1" readingOrder="1"/>
      <protection locked="0"/>
    </xf>
    <xf numFmtId="165" fontId="20" fillId="7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8" borderId="0" xfId="0" applyFont="1" applyFill="1" applyBorder="1" applyAlignment="1" applyProtection="1">
      <alignment vertical="center" wrapText="1" readingOrder="1"/>
      <protection locked="0"/>
    </xf>
    <xf numFmtId="165" fontId="20" fillId="8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7" borderId="0" xfId="0" applyFont="1" applyFill="1" applyBorder="1" applyAlignment="1" applyProtection="1">
      <alignment vertical="center" wrapText="1" readingOrder="1"/>
      <protection locked="0"/>
    </xf>
    <xf numFmtId="165" fontId="17" fillId="7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8" borderId="0" xfId="0" applyFont="1" applyFill="1" applyBorder="1" applyAlignment="1" applyProtection="1">
      <alignment vertical="center" wrapText="1" readingOrder="1"/>
      <protection locked="0"/>
    </xf>
    <xf numFmtId="165" fontId="17" fillId="8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9" borderId="0" xfId="0" applyFont="1" applyFill="1" applyBorder="1" applyAlignment="1" applyProtection="1">
      <alignment vertical="center" wrapText="1" readingOrder="1"/>
      <protection locked="0"/>
    </xf>
    <xf numFmtId="165" fontId="20" fillId="9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10" borderId="0" xfId="0" applyFont="1" applyFill="1" applyBorder="1" applyAlignment="1" applyProtection="1">
      <alignment vertical="center" wrapText="1" readingOrder="1"/>
      <protection locked="0"/>
    </xf>
    <xf numFmtId="165" fontId="20" fillId="1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8" fillId="11" borderId="0" xfId="0" applyFont="1" applyFill="1" applyBorder="1" applyAlignment="1" applyProtection="1">
      <alignment vertical="center" wrapText="1" readingOrder="1"/>
      <protection locked="0"/>
    </xf>
    <xf numFmtId="165" fontId="18" fillId="11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8" fillId="12" borderId="0" xfId="0" applyFont="1" applyFill="1" applyBorder="1" applyAlignment="1" applyProtection="1">
      <alignment vertical="center" wrapText="1" readingOrder="1"/>
      <protection locked="0"/>
    </xf>
    <xf numFmtId="165" fontId="18" fillId="1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8" fillId="13" borderId="0" xfId="0" applyFont="1" applyFill="1" applyBorder="1" applyAlignment="1" applyProtection="1">
      <alignment vertical="center" wrapText="1" readingOrder="1"/>
      <protection locked="0"/>
    </xf>
    <xf numFmtId="165" fontId="18" fillId="1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14" borderId="0" xfId="0" applyFont="1" applyFill="1" applyBorder="1" applyAlignment="1" applyProtection="1">
      <alignment vertical="center" wrapText="1" readingOrder="1"/>
      <protection locked="0"/>
    </xf>
    <xf numFmtId="165" fontId="20" fillId="14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15" borderId="0" xfId="0" applyFont="1" applyFill="1" applyBorder="1" applyAlignment="1" applyProtection="1">
      <alignment vertical="center" wrapText="1" readingOrder="1"/>
      <protection locked="0"/>
    </xf>
    <xf numFmtId="165" fontId="20" fillId="15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wrapText="1"/>
    </xf>
    <xf numFmtId="166" fontId="18" fillId="6" borderId="0" xfId="0" applyNumberFormat="1" applyFont="1" applyFill="1" applyBorder="1" applyAlignment="1">
      <alignment horizontal="right"/>
    </xf>
    <xf numFmtId="0" fontId="18" fillId="6" borderId="0" xfId="0" applyFont="1" applyFill="1" applyBorder="1" applyAlignment="1">
      <alignment horizontal="right"/>
    </xf>
    <xf numFmtId="165" fontId="18" fillId="6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1" fillId="6" borderId="0" xfId="0" applyFont="1" applyFill="1" applyBorder="1"/>
    <xf numFmtId="165" fontId="17" fillId="5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3" fillId="0" borderId="0" xfId="0" applyFont="1" applyFill="1" applyBorder="1"/>
    <xf numFmtId="165" fontId="17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8" fillId="4" borderId="0" xfId="0" applyFont="1" applyFill="1" applyBorder="1" applyAlignment="1" applyProtection="1">
      <alignment vertical="center" wrapText="1" readingOrder="1"/>
      <protection locked="0"/>
    </xf>
    <xf numFmtId="0" fontId="16" fillId="4" borderId="0" xfId="0" applyFont="1" applyFill="1" applyBorder="1" applyAlignment="1" applyProtection="1">
      <alignment vertical="center" wrapText="1" readingOrder="1"/>
      <protection locked="0"/>
    </xf>
    <xf numFmtId="165" fontId="16" fillId="4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5" borderId="0" xfId="0" applyFont="1" applyFill="1" applyBorder="1" applyAlignment="1" applyProtection="1">
      <alignment vertical="center" wrapText="1" readingOrder="1"/>
      <protection locked="0"/>
    </xf>
    <xf numFmtId="0" fontId="17" fillId="5" borderId="0" xfId="0" applyFont="1" applyFill="1" applyBorder="1" applyAlignment="1" applyProtection="1">
      <alignment vertical="center" wrapText="1" readingOrder="1"/>
      <protection locked="0"/>
    </xf>
    <xf numFmtId="0" fontId="15" fillId="3" borderId="7" xfId="0" applyFont="1" applyFill="1" applyBorder="1" applyAlignment="1" applyProtection="1">
      <alignment horizontal="center" vertical="center" wrapText="1" readingOrder="1"/>
      <protection locked="0"/>
    </xf>
    <xf numFmtId="0" fontId="13" fillId="0" borderId="7" xfId="0" applyFont="1" applyFill="1" applyBorder="1" applyAlignment="1" applyProtection="1">
      <alignment vertical="top" wrapText="1"/>
      <protection locked="0"/>
    </xf>
    <xf numFmtId="0" fontId="9" fillId="0" borderId="6" xfId="0" applyFont="1" applyFill="1" applyBorder="1" applyAlignment="1">
      <alignment horizontal="center"/>
    </xf>
    <xf numFmtId="0" fontId="19" fillId="3" borderId="7" xfId="0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Fill="1" applyBorder="1" applyAlignment="1" applyProtection="1">
      <alignment vertical="top" wrapText="1" readingOrder="1"/>
      <protection locked="0"/>
    </xf>
    <xf numFmtId="0" fontId="12" fillId="0" borderId="0" xfId="0" applyFont="1" applyFill="1" applyBorder="1" applyAlignment="1" applyProtection="1">
      <alignment horizontal="right" vertical="top" wrapText="1" readingOrder="1"/>
      <protection locked="0"/>
    </xf>
    <xf numFmtId="164" fontId="12" fillId="0" borderId="0" xfId="0" applyNumberFormat="1" applyFont="1" applyFill="1" applyBorder="1" applyAlignment="1" applyProtection="1">
      <alignment horizontal="left" vertical="top" wrapText="1" readingOrder="1"/>
      <protection locked="0"/>
    </xf>
    <xf numFmtId="0" fontId="14" fillId="0" borderId="0" xfId="0" applyFont="1" applyFill="1" applyBorder="1" applyAlignment="1" applyProtection="1">
      <alignment horizontal="center" vertical="top" wrapText="1" readingOrder="1"/>
      <protection locked="0"/>
    </xf>
    <xf numFmtId="0" fontId="9" fillId="0" borderId="0" xfId="0" applyFont="1" applyFill="1" applyBorder="1" applyAlignment="1">
      <alignment horizontal="center"/>
    </xf>
    <xf numFmtId="165" fontId="20" fillId="5" borderId="0" xfId="0" applyNumberFormat="1" applyFont="1" applyFill="1" applyBorder="1" applyAlignment="1" applyProtection="1">
      <alignment horizontal="right" vertical="center" wrapText="1" readingOrder="1"/>
      <protection locked="0"/>
    </xf>
    <xf numFmtId="165" fontId="18" fillId="4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2" fillId="0" borderId="0" xfId="0" applyFont="1" applyFill="1" applyBorder="1" applyAlignment="1" applyProtection="1">
      <alignment vertical="top" wrapText="1" readingOrder="1"/>
      <protection locked="0"/>
    </xf>
    <xf numFmtId="0" fontId="22" fillId="0" borderId="0" xfId="0" applyFont="1" applyFill="1" applyBorder="1" applyAlignment="1" applyProtection="1">
      <alignment horizontal="right" vertical="top" wrapText="1" readingOrder="1"/>
      <protection locked="0"/>
    </xf>
    <xf numFmtId="164" fontId="22" fillId="0" borderId="0" xfId="0" applyNumberFormat="1" applyFont="1" applyFill="1" applyBorder="1" applyAlignment="1" applyProtection="1">
      <alignment horizontal="left" vertical="top" wrapText="1" readingOrder="1"/>
      <protection locked="0"/>
    </xf>
    <xf numFmtId="0" fontId="23" fillId="0" borderId="0" xfId="0" applyFont="1" applyFill="1" applyBorder="1" applyAlignment="1" applyProtection="1">
      <alignment horizontal="center" vertical="top" wrapText="1" readingOrder="1"/>
      <protection locked="0"/>
    </xf>
    <xf numFmtId="0" fontId="18" fillId="4" borderId="8" xfId="0" applyFont="1" applyFill="1" applyBorder="1" applyAlignment="1" applyProtection="1">
      <alignment vertical="center" wrapText="1" readingOrder="1"/>
      <protection locked="0"/>
    </xf>
    <xf numFmtId="0" fontId="23" fillId="0" borderId="0" xfId="0" applyFont="1" applyFill="1" applyBorder="1" applyAlignment="1" applyProtection="1">
      <alignment horizontal="center" vertical="center" wrapText="1" readingOrder="1"/>
      <protection locked="0"/>
    </xf>
    <xf numFmtId="165" fontId="20" fillId="7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8" borderId="0" xfId="0" applyFont="1" applyFill="1" applyBorder="1" applyAlignment="1" applyProtection="1">
      <alignment vertical="center" wrapText="1" readingOrder="1"/>
      <protection locked="0"/>
    </xf>
    <xf numFmtId="165" fontId="20" fillId="8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7" borderId="0" xfId="0" applyFont="1" applyFill="1" applyBorder="1" applyAlignment="1" applyProtection="1">
      <alignment vertical="center" wrapText="1" readingOrder="1"/>
      <protection locked="0"/>
    </xf>
    <xf numFmtId="165" fontId="20" fillId="5" borderId="0" xfId="0" quotePrefix="1" applyNumberFormat="1" applyFont="1" applyFill="1" applyBorder="1" applyAlignment="1" applyProtection="1">
      <alignment horizontal="right" vertical="center" wrapText="1" readingOrder="1"/>
      <protection locked="0"/>
    </xf>
    <xf numFmtId="0" fontId="20" fillId="5" borderId="0" xfId="0" applyFont="1" applyFill="1" applyBorder="1" applyAlignment="1" applyProtection="1">
      <alignment horizontal="left" vertical="center" wrapText="1" readingOrder="1"/>
      <protection locked="0"/>
    </xf>
    <xf numFmtId="0" fontId="11" fillId="5" borderId="0" xfId="0" applyFont="1" applyFill="1" applyBorder="1" applyAlignment="1" applyProtection="1">
      <alignment vertical="center" wrapText="1" readingOrder="1"/>
      <protection locked="0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right"/>
    </xf>
    <xf numFmtId="0" fontId="17" fillId="8" borderId="0" xfId="0" applyFont="1" applyFill="1" applyBorder="1" applyAlignment="1" applyProtection="1">
      <alignment vertical="center" wrapText="1" readingOrder="1"/>
      <protection locked="0"/>
    </xf>
    <xf numFmtId="165" fontId="17" fillId="8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7" borderId="0" xfId="0" applyFont="1" applyFill="1" applyBorder="1" applyAlignment="1" applyProtection="1">
      <alignment vertical="center" wrapText="1" readingOrder="1"/>
      <protection locked="0"/>
    </xf>
    <xf numFmtId="165" fontId="17" fillId="7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5" borderId="0" xfId="0" applyFont="1" applyFill="1" applyBorder="1" applyAlignment="1" applyProtection="1">
      <alignment horizontal="left" vertical="center" wrapText="1" readingOrder="1"/>
      <protection locked="0"/>
    </xf>
    <xf numFmtId="165" fontId="20" fillId="1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10" borderId="0" xfId="0" applyFont="1" applyFill="1" applyBorder="1" applyAlignment="1" applyProtection="1">
      <alignment vertical="center" wrapText="1" readingOrder="1"/>
      <protection locked="0"/>
    </xf>
    <xf numFmtId="165" fontId="20" fillId="9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9" borderId="0" xfId="0" applyFont="1" applyFill="1" applyBorder="1" applyAlignment="1" applyProtection="1">
      <alignment vertical="center" wrapText="1" readingOrder="1"/>
      <protection locked="0"/>
    </xf>
    <xf numFmtId="165" fontId="20" fillId="14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15" borderId="0" xfId="0" applyFont="1" applyFill="1" applyBorder="1" applyAlignment="1" applyProtection="1">
      <alignment vertical="center" wrapText="1" readingOrder="1"/>
      <protection locked="0"/>
    </xf>
    <xf numFmtId="165" fontId="20" fillId="15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14" borderId="0" xfId="0" applyFont="1" applyFill="1" applyBorder="1" applyAlignment="1" applyProtection="1">
      <alignment vertical="center" wrapText="1" readingOrder="1"/>
      <protection locked="0"/>
    </xf>
    <xf numFmtId="0" fontId="18" fillId="13" borderId="0" xfId="0" applyFont="1" applyFill="1" applyBorder="1" applyAlignment="1" applyProtection="1">
      <alignment vertical="center" wrapText="1" readingOrder="1"/>
      <protection locked="0"/>
    </xf>
    <xf numFmtId="165" fontId="18" fillId="13" borderId="0" xfId="0" applyNumberFormat="1" applyFont="1" applyFill="1" applyBorder="1" applyAlignment="1" applyProtection="1">
      <alignment horizontal="right" vertical="center" wrapText="1" readingOrder="1"/>
      <protection locked="0"/>
    </xf>
    <xf numFmtId="165" fontId="20" fillId="15" borderId="0" xfId="0" quotePrefix="1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0" xfId="0" applyFont="1" applyFill="1" applyBorder="1" applyAlignment="1">
      <alignment horizontal="center" vertical="center"/>
    </xf>
    <xf numFmtId="165" fontId="18" fillId="11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8" fillId="12" borderId="0" xfId="0" applyFont="1" applyFill="1" applyBorder="1" applyAlignment="1" applyProtection="1">
      <alignment vertical="center" wrapText="1" readingOrder="1"/>
      <protection locked="0"/>
    </xf>
    <xf numFmtId="165" fontId="18" fillId="1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8" fillId="11" borderId="0" xfId="0" applyFont="1" applyFill="1" applyBorder="1" applyAlignment="1" applyProtection="1">
      <alignment vertical="center" wrapText="1" readingOrder="1"/>
      <protection locked="0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esktop/DOKUMENTI/REBALANS%20FINANCIJSKOG%20PLANA/2023/5.%20Rebalans%20FP%202023/PROCJENA%20PO%20DJELATNOSTIMA%202023%20-%205.REBALA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esktop/DOKUMENTI/REBALANS%20FINANCIJSKOG%20PLANA/2023/4.%20Rebalans%20FP%202023/PROCJENA%20PO%20DJELATNOSTIMA%20REBALANS%202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DRAVSTVO"/>
      <sheetName val="OSNOVNA ŠKOLA"/>
      <sheetName val="DJEČJI VRTIĆ"/>
      <sheetName val="ŠSJ"/>
      <sheetName val="ZRR"/>
      <sheetName val="FP 2024 - prema djel. i izvor."/>
      <sheetName val="Rebalans 1-5"/>
    </sheetNames>
    <sheetDataSet>
      <sheetData sheetId="0"/>
      <sheetData sheetId="1"/>
      <sheetData sheetId="2"/>
      <sheetData sheetId="3"/>
      <sheetData sheetId="4"/>
      <sheetData sheetId="5">
        <row r="10">
          <cell r="J10">
            <v>116000</v>
          </cell>
        </row>
        <row r="11">
          <cell r="J11">
            <v>2206000</v>
          </cell>
        </row>
        <row r="15">
          <cell r="J15">
            <v>4000</v>
          </cell>
        </row>
        <row r="16">
          <cell r="J16">
            <v>30600</v>
          </cell>
        </row>
        <row r="17">
          <cell r="J17">
            <v>690090</v>
          </cell>
        </row>
        <row r="18">
          <cell r="J18">
            <v>400</v>
          </cell>
        </row>
        <row r="19">
          <cell r="J19">
            <v>1200</v>
          </cell>
        </row>
        <row r="21">
          <cell r="J21">
            <v>100</v>
          </cell>
        </row>
        <row r="25">
          <cell r="J25">
            <v>162800</v>
          </cell>
        </row>
        <row r="27">
          <cell r="J27">
            <v>178600</v>
          </cell>
        </row>
        <row r="28">
          <cell r="J28">
            <v>6500</v>
          </cell>
        </row>
        <row r="29">
          <cell r="J29">
            <v>2000</v>
          </cell>
        </row>
        <row r="31">
          <cell r="J31">
            <v>186560</v>
          </cell>
        </row>
        <row r="32">
          <cell r="J32">
            <v>120780</v>
          </cell>
        </row>
        <row r="33">
          <cell r="J33">
            <v>4869400</v>
          </cell>
        </row>
        <row r="35">
          <cell r="J35">
            <v>3000</v>
          </cell>
        </row>
        <row r="42">
          <cell r="J42">
            <v>5939900</v>
          </cell>
        </row>
        <row r="43">
          <cell r="J43">
            <v>40100</v>
          </cell>
        </row>
        <row r="44">
          <cell r="J44">
            <v>146400</v>
          </cell>
        </row>
        <row r="46">
          <cell r="J46">
            <v>264999.99699999997</v>
          </cell>
        </row>
        <row r="48">
          <cell r="J48">
            <v>952600.00000000012</v>
          </cell>
        </row>
        <row r="49">
          <cell r="J49">
            <v>100</v>
          </cell>
        </row>
        <row r="52">
          <cell r="J52">
            <v>22800.006000000001</v>
          </cell>
        </row>
        <row r="53">
          <cell r="J53">
            <v>120900</v>
          </cell>
        </row>
        <row r="54">
          <cell r="J54">
            <v>19400.000909090908</v>
          </cell>
        </row>
        <row r="55">
          <cell r="J55">
            <v>300</v>
          </cell>
        </row>
        <row r="60">
          <cell r="J60">
            <v>5299.9996363636365</v>
          </cell>
        </row>
        <row r="61">
          <cell r="J61">
            <v>11699.999636363636</v>
          </cell>
        </row>
        <row r="62">
          <cell r="J62">
            <v>3100.0045454545452</v>
          </cell>
        </row>
        <row r="66">
          <cell r="J66">
            <v>14000</v>
          </cell>
        </row>
        <row r="67">
          <cell r="J67">
            <v>47299.996363636361</v>
          </cell>
        </row>
        <row r="68">
          <cell r="J68">
            <v>44000.001818181816</v>
          </cell>
        </row>
        <row r="69">
          <cell r="J69">
            <v>6700.0009090909098</v>
          </cell>
        </row>
        <row r="70">
          <cell r="J70">
            <v>76399.997999999992</v>
          </cell>
        </row>
        <row r="71">
          <cell r="J71">
            <v>25799.99818181818</v>
          </cell>
        </row>
        <row r="74">
          <cell r="J74">
            <v>0</v>
          </cell>
        </row>
        <row r="77">
          <cell r="J77">
            <v>7500</v>
          </cell>
        </row>
        <row r="79">
          <cell r="J79">
            <v>1900</v>
          </cell>
        </row>
        <row r="80">
          <cell r="J80">
            <v>4400</v>
          </cell>
        </row>
        <row r="81">
          <cell r="J81">
            <v>599.99800000000005</v>
          </cell>
        </row>
        <row r="82">
          <cell r="J82">
            <v>900</v>
          </cell>
        </row>
        <row r="83">
          <cell r="J83">
            <v>1400.001</v>
          </cell>
        </row>
        <row r="86">
          <cell r="J86">
            <v>3100</v>
          </cell>
        </row>
        <row r="87">
          <cell r="J87">
            <v>1999.9960000000001</v>
          </cell>
        </row>
        <row r="88">
          <cell r="J88">
            <v>800.00199999999995</v>
          </cell>
        </row>
        <row r="92">
          <cell r="J92">
            <v>900</v>
          </cell>
        </row>
        <row r="93">
          <cell r="J93">
            <v>273100</v>
          </cell>
        </row>
        <row r="95">
          <cell r="J95">
            <v>0</v>
          </cell>
        </row>
        <row r="96">
          <cell r="J96">
            <v>390</v>
          </cell>
        </row>
        <row r="97">
          <cell r="J97">
            <v>0</v>
          </cell>
        </row>
        <row r="100">
          <cell r="J100">
            <v>1150</v>
          </cell>
        </row>
        <row r="103">
          <cell r="J103">
            <v>19760</v>
          </cell>
        </row>
        <row r="104">
          <cell r="J104">
            <v>19340</v>
          </cell>
        </row>
        <row r="105">
          <cell r="J105">
            <v>1800</v>
          </cell>
        </row>
        <row r="106">
          <cell r="J106">
            <v>55340</v>
          </cell>
        </row>
        <row r="107">
          <cell r="J107">
            <v>3000</v>
          </cell>
        </row>
        <row r="108">
          <cell r="J108">
            <v>300</v>
          </cell>
        </row>
        <row r="109">
          <cell r="J109">
            <v>10200</v>
          </cell>
        </row>
        <row r="110">
          <cell r="J110">
            <v>4800</v>
          </cell>
        </row>
        <row r="112">
          <cell r="J112">
            <v>5200</v>
          </cell>
        </row>
        <row r="115">
          <cell r="J115">
            <v>29790</v>
          </cell>
        </row>
        <row r="116">
          <cell r="J116">
            <v>0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DRAVSTVO"/>
      <sheetName val="OSNOVNA ŠKOLA"/>
      <sheetName val="DJEČJI VRTIĆ"/>
      <sheetName val="ŠSJ"/>
      <sheetName val="Škola prema izvorima"/>
      <sheetName val="Vrtić prema izvorima"/>
      <sheetName val="FP prema djelatnostima"/>
      <sheetName val="FP prema izvorima"/>
      <sheetName val="FP 2023-2025"/>
      <sheetName val="Vrtić prema izvorima - limiti"/>
      <sheetName val="PB prema djel EUR"/>
      <sheetName val="ŠSJ - za rebalans 2"/>
      <sheetName val="OŠ - za rebalans 2"/>
      <sheetName val="DV - za rebalans 2"/>
      <sheetName val="ZDRAVSTVO - za rebalans 2"/>
      <sheetName val="Rebalans 2 - prema djelatnostim"/>
      <sheetName val="FP - REBALANS 2"/>
      <sheetName val="Li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1">
          <cell r="AM11">
            <v>5159000</v>
          </cell>
        </row>
        <row r="13">
          <cell r="AM13">
            <v>47000</v>
          </cell>
        </row>
        <row r="14">
          <cell r="AM14">
            <v>147600</v>
          </cell>
        </row>
        <row r="16">
          <cell r="AM16">
            <v>210700</v>
          </cell>
        </row>
        <row r="24">
          <cell r="AM24">
            <v>894200</v>
          </cell>
        </row>
        <row r="27">
          <cell r="AM27">
            <v>16400</v>
          </cell>
        </row>
        <row r="36">
          <cell r="AM36">
            <v>116800</v>
          </cell>
        </row>
        <row r="40">
          <cell r="AM40">
            <v>19900</v>
          </cell>
        </row>
        <row r="43">
          <cell r="AM43">
            <v>300</v>
          </cell>
        </row>
        <row r="47">
          <cell r="AM47">
            <v>48000</v>
          </cell>
        </row>
        <row r="53">
          <cell r="AM53">
            <v>43400</v>
          </cell>
        </row>
        <row r="61">
          <cell r="AM61">
            <v>109000</v>
          </cell>
        </row>
        <row r="65">
          <cell r="AM65">
            <v>7300</v>
          </cell>
        </row>
        <row r="70">
          <cell r="AM70">
            <v>14700</v>
          </cell>
        </row>
        <row r="73">
          <cell r="AM73">
            <v>2700</v>
          </cell>
        </row>
        <row r="76">
          <cell r="AM76">
            <v>30900</v>
          </cell>
        </row>
        <row r="81">
          <cell r="AM81">
            <v>77160</v>
          </cell>
        </row>
        <row r="86">
          <cell r="AM86">
            <v>18500</v>
          </cell>
        </row>
        <row r="92">
          <cell r="AM92">
            <v>44800</v>
          </cell>
        </row>
        <row r="99">
          <cell r="AM99">
            <v>50500</v>
          </cell>
        </row>
        <row r="106">
          <cell r="AM106">
            <v>17800</v>
          </cell>
        </row>
        <row r="111">
          <cell r="AM111">
            <v>90000</v>
          </cell>
        </row>
        <row r="121">
          <cell r="AM121">
            <v>27100</v>
          </cell>
        </row>
        <row r="125">
          <cell r="AM125">
            <v>90400</v>
          </cell>
        </row>
        <row r="139">
          <cell r="AM139">
            <v>7400</v>
          </cell>
        </row>
        <row r="145">
          <cell r="AM145">
            <v>9500</v>
          </cell>
        </row>
        <row r="149">
          <cell r="AM149">
            <v>6400</v>
          </cell>
        </row>
        <row r="151">
          <cell r="AM151">
            <v>6200</v>
          </cell>
        </row>
        <row r="155">
          <cell r="AM155">
            <v>800</v>
          </cell>
        </row>
        <row r="163">
          <cell r="AM163">
            <v>5500</v>
          </cell>
        </row>
        <row r="170">
          <cell r="AM170">
            <v>4400</v>
          </cell>
        </row>
        <row r="188">
          <cell r="AM188">
            <v>1700</v>
          </cell>
        </row>
        <row r="190">
          <cell r="AM190">
            <v>265400</v>
          </cell>
        </row>
        <row r="195">
          <cell r="AM195">
            <v>400</v>
          </cell>
        </row>
        <row r="235">
          <cell r="AM235">
            <v>7300</v>
          </cell>
        </row>
        <row r="242">
          <cell r="AM242">
            <v>5300</v>
          </cell>
        </row>
        <row r="264">
          <cell r="Z264">
            <v>1988700</v>
          </cell>
        </row>
        <row r="267">
          <cell r="Z267">
            <v>684500</v>
          </cell>
        </row>
        <row r="268">
          <cell r="Z268">
            <v>1300</v>
          </cell>
        </row>
        <row r="270">
          <cell r="Z270">
            <v>100</v>
          </cell>
        </row>
        <row r="273">
          <cell r="Z273">
            <v>121500</v>
          </cell>
        </row>
        <row r="275">
          <cell r="Z275">
            <v>209900</v>
          </cell>
        </row>
        <row r="281">
          <cell r="Z281">
            <v>4462100</v>
          </cell>
        </row>
        <row r="283">
          <cell r="Z283">
            <v>400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1">
          <cell r="I11">
            <v>2163200</v>
          </cell>
        </row>
        <row r="15">
          <cell r="I15">
            <v>30600</v>
          </cell>
        </row>
        <row r="16">
          <cell r="I16">
            <v>707360</v>
          </cell>
        </row>
        <row r="17">
          <cell r="I17">
            <v>1300</v>
          </cell>
          <cell r="K17">
            <v>1300</v>
          </cell>
        </row>
        <row r="19">
          <cell r="I19">
            <v>100</v>
          </cell>
          <cell r="K19">
            <v>100</v>
          </cell>
        </row>
        <row r="23">
          <cell r="I23">
            <v>126200</v>
          </cell>
        </row>
        <row r="25">
          <cell r="I25">
            <v>221400</v>
          </cell>
        </row>
        <row r="29">
          <cell r="I29">
            <v>128760</v>
          </cell>
          <cell r="K29">
            <v>128760</v>
          </cell>
        </row>
        <row r="30">
          <cell r="I30">
            <v>120780</v>
          </cell>
          <cell r="K30">
            <v>120780</v>
          </cell>
        </row>
        <row r="31">
          <cell r="I31">
            <v>5028800</v>
          </cell>
        </row>
        <row r="33">
          <cell r="I33">
            <v>400</v>
          </cell>
          <cell r="K33">
            <v>400</v>
          </cell>
        </row>
        <row r="41">
          <cell r="I41">
            <v>48700</v>
          </cell>
        </row>
        <row r="42">
          <cell r="I42">
            <v>149800</v>
          </cell>
        </row>
        <row r="44">
          <cell r="I44">
            <v>247100</v>
          </cell>
        </row>
        <row r="49">
          <cell r="I49">
            <v>37900</v>
          </cell>
        </row>
        <row r="50">
          <cell r="I50">
            <v>120200</v>
          </cell>
        </row>
        <row r="51">
          <cell r="I51">
            <v>23400</v>
          </cell>
        </row>
        <row r="52">
          <cell r="I52">
            <v>300</v>
          </cell>
        </row>
        <row r="54">
          <cell r="I54">
            <v>55500</v>
          </cell>
        </row>
        <row r="55">
          <cell r="I55">
            <v>62100</v>
          </cell>
        </row>
        <row r="56">
          <cell r="I56">
            <v>109000</v>
          </cell>
          <cell r="K56">
            <v>109000</v>
          </cell>
        </row>
        <row r="57">
          <cell r="I57">
            <v>7300</v>
          </cell>
          <cell r="K57">
            <v>7300</v>
          </cell>
        </row>
        <row r="58">
          <cell r="I58">
            <v>14700</v>
          </cell>
          <cell r="K58">
            <v>14700</v>
          </cell>
        </row>
        <row r="59">
          <cell r="I59">
            <v>2700</v>
          </cell>
          <cell r="K59">
            <v>2700</v>
          </cell>
        </row>
        <row r="62">
          <cell r="I62">
            <v>88660</v>
          </cell>
        </row>
        <row r="63">
          <cell r="I63">
            <v>18500</v>
          </cell>
        </row>
        <row r="65">
          <cell r="I65">
            <v>55500</v>
          </cell>
        </row>
        <row r="66">
          <cell r="I66">
            <v>22400</v>
          </cell>
        </row>
        <row r="69">
          <cell r="K69">
            <v>90400</v>
          </cell>
        </row>
        <row r="71">
          <cell r="I71">
            <v>0</v>
          </cell>
          <cell r="K71">
            <v>0</v>
          </cell>
        </row>
        <row r="74">
          <cell r="I74">
            <v>7400</v>
          </cell>
          <cell r="K74">
            <v>7400</v>
          </cell>
        </row>
        <row r="75">
          <cell r="I75">
            <v>10100</v>
          </cell>
        </row>
        <row r="76">
          <cell r="I76">
            <v>6400</v>
          </cell>
          <cell r="K76">
            <v>6400</v>
          </cell>
        </row>
        <row r="77">
          <cell r="I77">
            <v>6200</v>
          </cell>
          <cell r="K77">
            <v>6200</v>
          </cell>
        </row>
        <row r="78">
          <cell r="I78">
            <v>800</v>
          </cell>
          <cell r="K78">
            <v>800</v>
          </cell>
        </row>
        <row r="79">
          <cell r="I79">
            <v>1100</v>
          </cell>
        </row>
        <row r="80">
          <cell r="I80">
            <v>5500</v>
          </cell>
        </row>
        <row r="83">
          <cell r="I83">
            <v>4400</v>
          </cell>
          <cell r="K83">
            <v>4400</v>
          </cell>
        </row>
        <row r="84">
          <cell r="I84">
            <v>1700</v>
          </cell>
        </row>
        <row r="85">
          <cell r="I85">
            <v>700</v>
          </cell>
        </row>
        <row r="88">
          <cell r="I88">
            <v>1700</v>
          </cell>
          <cell r="K88">
            <v>1700</v>
          </cell>
        </row>
        <row r="89">
          <cell r="I89">
            <v>265400</v>
          </cell>
          <cell r="K89">
            <v>265400</v>
          </cell>
        </row>
        <row r="91">
          <cell r="I91">
            <v>400</v>
          </cell>
          <cell r="K91">
            <v>400</v>
          </cell>
        </row>
        <row r="96">
          <cell r="I96">
            <v>730</v>
          </cell>
          <cell r="K96">
            <v>730</v>
          </cell>
        </row>
        <row r="98">
          <cell r="I98">
            <v>15370</v>
          </cell>
        </row>
        <row r="99">
          <cell r="I99">
            <v>800</v>
          </cell>
        </row>
        <row r="100">
          <cell r="I100">
            <v>400</v>
          </cell>
        </row>
        <row r="101">
          <cell r="I101">
            <v>15020</v>
          </cell>
        </row>
        <row r="102">
          <cell r="I102">
            <v>2500</v>
          </cell>
        </row>
        <row r="103">
          <cell r="I103">
            <v>7300</v>
          </cell>
          <cell r="K103">
            <v>7300</v>
          </cell>
        </row>
        <row r="104">
          <cell r="I104">
            <v>5400</v>
          </cell>
        </row>
        <row r="109">
          <cell r="I109">
            <v>25220</v>
          </cell>
          <cell r="K109">
            <v>25220</v>
          </cell>
        </row>
        <row r="110">
          <cell r="I110">
            <v>100440</v>
          </cell>
        </row>
      </sheetData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177"/>
  <sheetViews>
    <sheetView zoomScale="80" zoomScaleNormal="80" workbookViewId="0">
      <selection activeCell="I140" sqref="I140"/>
    </sheetView>
  </sheetViews>
  <sheetFormatPr defaultRowHeight="18.75" x14ac:dyDescent="0.3"/>
  <cols>
    <col min="1" max="1" width="12" style="53" customWidth="1"/>
    <col min="2" max="2" width="105.85546875" style="54" customWidth="1"/>
    <col min="3" max="3" width="20.5703125" style="54" customWidth="1"/>
    <col min="4" max="13" width="18.7109375" style="58" customWidth="1"/>
    <col min="14" max="93" width="9.140625" style="1"/>
    <col min="94" max="252" width="9.140625" style="2"/>
    <col min="253" max="253" width="12" style="2" customWidth="1"/>
    <col min="254" max="254" width="105.85546875" style="2" customWidth="1"/>
    <col min="255" max="258" width="18.7109375" style="2" customWidth="1"/>
    <col min="259" max="508" width="9.140625" style="2"/>
    <col min="509" max="509" width="12" style="2" customWidth="1"/>
    <col min="510" max="510" width="105.85546875" style="2" customWidth="1"/>
    <col min="511" max="514" width="18.7109375" style="2" customWidth="1"/>
    <col min="515" max="764" width="9.140625" style="2"/>
    <col min="765" max="765" width="12" style="2" customWidth="1"/>
    <col min="766" max="766" width="105.85546875" style="2" customWidth="1"/>
    <col min="767" max="770" width="18.7109375" style="2" customWidth="1"/>
    <col min="771" max="1020" width="9.140625" style="2"/>
    <col min="1021" max="1021" width="12" style="2" customWidth="1"/>
    <col min="1022" max="1022" width="105.85546875" style="2" customWidth="1"/>
    <col min="1023" max="1026" width="18.7109375" style="2" customWidth="1"/>
    <col min="1027" max="1276" width="9.140625" style="2"/>
    <col min="1277" max="1277" width="12" style="2" customWidth="1"/>
    <col min="1278" max="1278" width="105.85546875" style="2" customWidth="1"/>
    <col min="1279" max="1282" width="18.7109375" style="2" customWidth="1"/>
    <col min="1283" max="1532" width="9.140625" style="2"/>
    <col min="1533" max="1533" width="12" style="2" customWidth="1"/>
    <col min="1534" max="1534" width="105.85546875" style="2" customWidth="1"/>
    <col min="1535" max="1538" width="18.7109375" style="2" customWidth="1"/>
    <col min="1539" max="1788" width="9.140625" style="2"/>
    <col min="1789" max="1789" width="12" style="2" customWidth="1"/>
    <col min="1790" max="1790" width="105.85546875" style="2" customWidth="1"/>
    <col min="1791" max="1794" width="18.7109375" style="2" customWidth="1"/>
    <col min="1795" max="2044" width="9.140625" style="2"/>
    <col min="2045" max="2045" width="12" style="2" customWidth="1"/>
    <col min="2046" max="2046" width="105.85546875" style="2" customWidth="1"/>
    <col min="2047" max="2050" width="18.7109375" style="2" customWidth="1"/>
    <col min="2051" max="2300" width="9.140625" style="2"/>
    <col min="2301" max="2301" width="12" style="2" customWidth="1"/>
    <col min="2302" max="2302" width="105.85546875" style="2" customWidth="1"/>
    <col min="2303" max="2306" width="18.7109375" style="2" customWidth="1"/>
    <col min="2307" max="2556" width="9.140625" style="2"/>
    <col min="2557" max="2557" width="12" style="2" customWidth="1"/>
    <col min="2558" max="2558" width="105.85546875" style="2" customWidth="1"/>
    <col min="2559" max="2562" width="18.7109375" style="2" customWidth="1"/>
    <col min="2563" max="2812" width="9.140625" style="2"/>
    <col min="2813" max="2813" width="12" style="2" customWidth="1"/>
    <col min="2814" max="2814" width="105.85546875" style="2" customWidth="1"/>
    <col min="2815" max="2818" width="18.7109375" style="2" customWidth="1"/>
    <col min="2819" max="3068" width="9.140625" style="2"/>
    <col min="3069" max="3069" width="12" style="2" customWidth="1"/>
    <col min="3070" max="3070" width="105.85546875" style="2" customWidth="1"/>
    <col min="3071" max="3074" width="18.7109375" style="2" customWidth="1"/>
    <col min="3075" max="3324" width="9.140625" style="2"/>
    <col min="3325" max="3325" width="12" style="2" customWidth="1"/>
    <col min="3326" max="3326" width="105.85546875" style="2" customWidth="1"/>
    <col min="3327" max="3330" width="18.7109375" style="2" customWidth="1"/>
    <col min="3331" max="3580" width="9.140625" style="2"/>
    <col min="3581" max="3581" width="12" style="2" customWidth="1"/>
    <col min="3582" max="3582" width="105.85546875" style="2" customWidth="1"/>
    <col min="3583" max="3586" width="18.7109375" style="2" customWidth="1"/>
    <col min="3587" max="3836" width="9.140625" style="2"/>
    <col min="3837" max="3837" width="12" style="2" customWidth="1"/>
    <col min="3838" max="3838" width="105.85546875" style="2" customWidth="1"/>
    <col min="3839" max="3842" width="18.7109375" style="2" customWidth="1"/>
    <col min="3843" max="4092" width="9.140625" style="2"/>
    <col min="4093" max="4093" width="12" style="2" customWidth="1"/>
    <col min="4094" max="4094" width="105.85546875" style="2" customWidth="1"/>
    <col min="4095" max="4098" width="18.7109375" style="2" customWidth="1"/>
    <col min="4099" max="4348" width="9.140625" style="2"/>
    <col min="4349" max="4349" width="12" style="2" customWidth="1"/>
    <col min="4350" max="4350" width="105.85546875" style="2" customWidth="1"/>
    <col min="4351" max="4354" width="18.7109375" style="2" customWidth="1"/>
    <col min="4355" max="4604" width="9.140625" style="2"/>
    <col min="4605" max="4605" width="12" style="2" customWidth="1"/>
    <col min="4606" max="4606" width="105.85546875" style="2" customWidth="1"/>
    <col min="4607" max="4610" width="18.7109375" style="2" customWidth="1"/>
    <col min="4611" max="4860" width="9.140625" style="2"/>
    <col min="4861" max="4861" width="12" style="2" customWidth="1"/>
    <col min="4862" max="4862" width="105.85546875" style="2" customWidth="1"/>
    <col min="4863" max="4866" width="18.7109375" style="2" customWidth="1"/>
    <col min="4867" max="5116" width="9.140625" style="2"/>
    <col min="5117" max="5117" width="12" style="2" customWidth="1"/>
    <col min="5118" max="5118" width="105.85546875" style="2" customWidth="1"/>
    <col min="5119" max="5122" width="18.7109375" style="2" customWidth="1"/>
    <col min="5123" max="5372" width="9.140625" style="2"/>
    <col min="5373" max="5373" width="12" style="2" customWidth="1"/>
    <col min="5374" max="5374" width="105.85546875" style="2" customWidth="1"/>
    <col min="5375" max="5378" width="18.7109375" style="2" customWidth="1"/>
    <col min="5379" max="5628" width="9.140625" style="2"/>
    <col min="5629" max="5629" width="12" style="2" customWidth="1"/>
    <col min="5630" max="5630" width="105.85546875" style="2" customWidth="1"/>
    <col min="5631" max="5634" width="18.7109375" style="2" customWidth="1"/>
    <col min="5635" max="5884" width="9.140625" style="2"/>
    <col min="5885" max="5885" width="12" style="2" customWidth="1"/>
    <col min="5886" max="5886" width="105.85546875" style="2" customWidth="1"/>
    <col min="5887" max="5890" width="18.7109375" style="2" customWidth="1"/>
    <col min="5891" max="6140" width="9.140625" style="2"/>
    <col min="6141" max="6141" width="12" style="2" customWidth="1"/>
    <col min="6142" max="6142" width="105.85546875" style="2" customWidth="1"/>
    <col min="6143" max="6146" width="18.7109375" style="2" customWidth="1"/>
    <col min="6147" max="6396" width="9.140625" style="2"/>
    <col min="6397" max="6397" width="12" style="2" customWidth="1"/>
    <col min="6398" max="6398" width="105.85546875" style="2" customWidth="1"/>
    <col min="6399" max="6402" width="18.7109375" style="2" customWidth="1"/>
    <col min="6403" max="6652" width="9.140625" style="2"/>
    <col min="6653" max="6653" width="12" style="2" customWidth="1"/>
    <col min="6654" max="6654" width="105.85546875" style="2" customWidth="1"/>
    <col min="6655" max="6658" width="18.7109375" style="2" customWidth="1"/>
    <col min="6659" max="6908" width="9.140625" style="2"/>
    <col min="6909" max="6909" width="12" style="2" customWidth="1"/>
    <col min="6910" max="6910" width="105.85546875" style="2" customWidth="1"/>
    <col min="6911" max="6914" width="18.7109375" style="2" customWidth="1"/>
    <col min="6915" max="7164" width="9.140625" style="2"/>
    <col min="7165" max="7165" width="12" style="2" customWidth="1"/>
    <col min="7166" max="7166" width="105.85546875" style="2" customWidth="1"/>
    <col min="7167" max="7170" width="18.7109375" style="2" customWidth="1"/>
    <col min="7171" max="7420" width="9.140625" style="2"/>
    <col min="7421" max="7421" width="12" style="2" customWidth="1"/>
    <col min="7422" max="7422" width="105.85546875" style="2" customWidth="1"/>
    <col min="7423" max="7426" width="18.7109375" style="2" customWidth="1"/>
    <col min="7427" max="7676" width="9.140625" style="2"/>
    <col min="7677" max="7677" width="12" style="2" customWidth="1"/>
    <col min="7678" max="7678" width="105.85546875" style="2" customWidth="1"/>
    <col min="7679" max="7682" width="18.7109375" style="2" customWidth="1"/>
    <col min="7683" max="7932" width="9.140625" style="2"/>
    <col min="7933" max="7933" width="12" style="2" customWidth="1"/>
    <col min="7934" max="7934" width="105.85546875" style="2" customWidth="1"/>
    <col min="7935" max="7938" width="18.7109375" style="2" customWidth="1"/>
    <col min="7939" max="8188" width="9.140625" style="2"/>
    <col min="8189" max="8189" width="12" style="2" customWidth="1"/>
    <col min="8190" max="8190" width="105.85546875" style="2" customWidth="1"/>
    <col min="8191" max="8194" width="18.7109375" style="2" customWidth="1"/>
    <col min="8195" max="8444" width="9.140625" style="2"/>
    <col min="8445" max="8445" width="12" style="2" customWidth="1"/>
    <col min="8446" max="8446" width="105.85546875" style="2" customWidth="1"/>
    <col min="8447" max="8450" width="18.7109375" style="2" customWidth="1"/>
    <col min="8451" max="8700" width="9.140625" style="2"/>
    <col min="8701" max="8701" width="12" style="2" customWidth="1"/>
    <col min="8702" max="8702" width="105.85546875" style="2" customWidth="1"/>
    <col min="8703" max="8706" width="18.7109375" style="2" customWidth="1"/>
    <col min="8707" max="8956" width="9.140625" style="2"/>
    <col min="8957" max="8957" width="12" style="2" customWidth="1"/>
    <col min="8958" max="8958" width="105.85546875" style="2" customWidth="1"/>
    <col min="8959" max="8962" width="18.7109375" style="2" customWidth="1"/>
    <col min="8963" max="9212" width="9.140625" style="2"/>
    <col min="9213" max="9213" width="12" style="2" customWidth="1"/>
    <col min="9214" max="9214" width="105.85546875" style="2" customWidth="1"/>
    <col min="9215" max="9218" width="18.7109375" style="2" customWidth="1"/>
    <col min="9219" max="9468" width="9.140625" style="2"/>
    <col min="9469" max="9469" width="12" style="2" customWidth="1"/>
    <col min="9470" max="9470" width="105.85546875" style="2" customWidth="1"/>
    <col min="9471" max="9474" width="18.7109375" style="2" customWidth="1"/>
    <col min="9475" max="9724" width="9.140625" style="2"/>
    <col min="9725" max="9725" width="12" style="2" customWidth="1"/>
    <col min="9726" max="9726" width="105.85546875" style="2" customWidth="1"/>
    <col min="9727" max="9730" width="18.7109375" style="2" customWidth="1"/>
    <col min="9731" max="9980" width="9.140625" style="2"/>
    <col min="9981" max="9981" width="12" style="2" customWidth="1"/>
    <col min="9982" max="9982" width="105.85546875" style="2" customWidth="1"/>
    <col min="9983" max="9986" width="18.7109375" style="2" customWidth="1"/>
    <col min="9987" max="10236" width="9.140625" style="2"/>
    <col min="10237" max="10237" width="12" style="2" customWidth="1"/>
    <col min="10238" max="10238" width="105.85546875" style="2" customWidth="1"/>
    <col min="10239" max="10242" width="18.7109375" style="2" customWidth="1"/>
    <col min="10243" max="10492" width="9.140625" style="2"/>
    <col min="10493" max="10493" width="12" style="2" customWidth="1"/>
    <col min="10494" max="10494" width="105.85546875" style="2" customWidth="1"/>
    <col min="10495" max="10498" width="18.7109375" style="2" customWidth="1"/>
    <col min="10499" max="10748" width="9.140625" style="2"/>
    <col min="10749" max="10749" width="12" style="2" customWidth="1"/>
    <col min="10750" max="10750" width="105.85546875" style="2" customWidth="1"/>
    <col min="10751" max="10754" width="18.7109375" style="2" customWidth="1"/>
    <col min="10755" max="11004" width="9.140625" style="2"/>
    <col min="11005" max="11005" width="12" style="2" customWidth="1"/>
    <col min="11006" max="11006" width="105.85546875" style="2" customWidth="1"/>
    <col min="11007" max="11010" width="18.7109375" style="2" customWidth="1"/>
    <col min="11011" max="11260" width="9.140625" style="2"/>
    <col min="11261" max="11261" width="12" style="2" customWidth="1"/>
    <col min="11262" max="11262" width="105.85546875" style="2" customWidth="1"/>
    <col min="11263" max="11266" width="18.7109375" style="2" customWidth="1"/>
    <col min="11267" max="11516" width="9.140625" style="2"/>
    <col min="11517" max="11517" width="12" style="2" customWidth="1"/>
    <col min="11518" max="11518" width="105.85546875" style="2" customWidth="1"/>
    <col min="11519" max="11522" width="18.7109375" style="2" customWidth="1"/>
    <col min="11523" max="11772" width="9.140625" style="2"/>
    <col min="11773" max="11773" width="12" style="2" customWidth="1"/>
    <col min="11774" max="11774" width="105.85546875" style="2" customWidth="1"/>
    <col min="11775" max="11778" width="18.7109375" style="2" customWidth="1"/>
    <col min="11779" max="12028" width="9.140625" style="2"/>
    <col min="12029" max="12029" width="12" style="2" customWidth="1"/>
    <col min="12030" max="12030" width="105.85546875" style="2" customWidth="1"/>
    <col min="12031" max="12034" width="18.7109375" style="2" customWidth="1"/>
    <col min="12035" max="12284" width="9.140625" style="2"/>
    <col min="12285" max="12285" width="12" style="2" customWidth="1"/>
    <col min="12286" max="12286" width="105.85546875" style="2" customWidth="1"/>
    <col min="12287" max="12290" width="18.7109375" style="2" customWidth="1"/>
    <col min="12291" max="12540" width="9.140625" style="2"/>
    <col min="12541" max="12541" width="12" style="2" customWidth="1"/>
    <col min="12542" max="12542" width="105.85546875" style="2" customWidth="1"/>
    <col min="12543" max="12546" width="18.7109375" style="2" customWidth="1"/>
    <col min="12547" max="12796" width="9.140625" style="2"/>
    <col min="12797" max="12797" width="12" style="2" customWidth="1"/>
    <col min="12798" max="12798" width="105.85546875" style="2" customWidth="1"/>
    <col min="12799" max="12802" width="18.7109375" style="2" customWidth="1"/>
    <col min="12803" max="13052" width="9.140625" style="2"/>
    <col min="13053" max="13053" width="12" style="2" customWidth="1"/>
    <col min="13054" max="13054" width="105.85546875" style="2" customWidth="1"/>
    <col min="13055" max="13058" width="18.7109375" style="2" customWidth="1"/>
    <col min="13059" max="13308" width="9.140625" style="2"/>
    <col min="13309" max="13309" width="12" style="2" customWidth="1"/>
    <col min="13310" max="13310" width="105.85546875" style="2" customWidth="1"/>
    <col min="13311" max="13314" width="18.7109375" style="2" customWidth="1"/>
    <col min="13315" max="13564" width="9.140625" style="2"/>
    <col min="13565" max="13565" width="12" style="2" customWidth="1"/>
    <col min="13566" max="13566" width="105.85546875" style="2" customWidth="1"/>
    <col min="13567" max="13570" width="18.7109375" style="2" customWidth="1"/>
    <col min="13571" max="13820" width="9.140625" style="2"/>
    <col min="13821" max="13821" width="12" style="2" customWidth="1"/>
    <col min="13822" max="13822" width="105.85546875" style="2" customWidth="1"/>
    <col min="13823" max="13826" width="18.7109375" style="2" customWidth="1"/>
    <col min="13827" max="14076" width="9.140625" style="2"/>
    <col min="14077" max="14077" width="12" style="2" customWidth="1"/>
    <col min="14078" max="14078" width="105.85546875" style="2" customWidth="1"/>
    <col min="14079" max="14082" width="18.7109375" style="2" customWidth="1"/>
    <col min="14083" max="14332" width="9.140625" style="2"/>
    <col min="14333" max="14333" width="12" style="2" customWidth="1"/>
    <col min="14334" max="14334" width="105.85546875" style="2" customWidth="1"/>
    <col min="14335" max="14338" width="18.7109375" style="2" customWidth="1"/>
    <col min="14339" max="14588" width="9.140625" style="2"/>
    <col min="14589" max="14589" width="12" style="2" customWidth="1"/>
    <col min="14590" max="14590" width="105.85546875" style="2" customWidth="1"/>
    <col min="14591" max="14594" width="18.7109375" style="2" customWidth="1"/>
    <col min="14595" max="14844" width="9.140625" style="2"/>
    <col min="14845" max="14845" width="12" style="2" customWidth="1"/>
    <col min="14846" max="14846" width="105.85546875" style="2" customWidth="1"/>
    <col min="14847" max="14850" width="18.7109375" style="2" customWidth="1"/>
    <col min="14851" max="15100" width="9.140625" style="2"/>
    <col min="15101" max="15101" width="12" style="2" customWidth="1"/>
    <col min="15102" max="15102" width="105.85546875" style="2" customWidth="1"/>
    <col min="15103" max="15106" width="18.7109375" style="2" customWidth="1"/>
    <col min="15107" max="15356" width="9.140625" style="2"/>
    <col min="15357" max="15357" width="12" style="2" customWidth="1"/>
    <col min="15358" max="15358" width="105.85546875" style="2" customWidth="1"/>
    <col min="15359" max="15362" width="18.7109375" style="2" customWidth="1"/>
    <col min="15363" max="15612" width="9.140625" style="2"/>
    <col min="15613" max="15613" width="12" style="2" customWidth="1"/>
    <col min="15614" max="15614" width="105.85546875" style="2" customWidth="1"/>
    <col min="15615" max="15618" width="18.7109375" style="2" customWidth="1"/>
    <col min="15619" max="15868" width="9.140625" style="2"/>
    <col min="15869" max="15869" width="12" style="2" customWidth="1"/>
    <col min="15870" max="15870" width="105.85546875" style="2" customWidth="1"/>
    <col min="15871" max="15874" width="18.7109375" style="2" customWidth="1"/>
    <col min="15875" max="16124" width="9.140625" style="2"/>
    <col min="16125" max="16125" width="12" style="2" customWidth="1"/>
    <col min="16126" max="16126" width="105.85546875" style="2" customWidth="1"/>
    <col min="16127" max="16130" width="18.7109375" style="2" customWidth="1"/>
    <col min="16131" max="16384" width="9.140625" style="2"/>
  </cols>
  <sheetData>
    <row r="1" spans="1:93" ht="21" x14ac:dyDescent="0.3">
      <c r="A1" s="135" t="s">
        <v>0</v>
      </c>
      <c r="B1" s="135"/>
      <c r="C1" s="135"/>
      <c r="D1" s="135"/>
      <c r="E1" s="135"/>
      <c r="F1" s="135"/>
      <c r="G1" s="1"/>
      <c r="H1" s="1"/>
      <c r="I1" s="1"/>
      <c r="J1" s="1"/>
      <c r="K1" s="1"/>
      <c r="L1" s="1"/>
      <c r="M1" s="1"/>
    </row>
    <row r="2" spans="1:93" ht="18.75" customHeight="1" x14ac:dyDescent="0.3">
      <c r="A2" s="134" t="s">
        <v>137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93" s="3" customFormat="1" ht="18.75" customHeight="1" x14ac:dyDescent="0.3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93" x14ac:dyDescent="0.3">
      <c r="A4" s="136" t="s">
        <v>139</v>
      </c>
      <c r="B4" s="137"/>
      <c r="C4" s="137"/>
      <c r="D4" s="137"/>
      <c r="E4" s="137"/>
      <c r="F4" s="137"/>
      <c r="G4" s="1"/>
      <c r="H4" s="1"/>
      <c r="I4" s="4"/>
      <c r="J4" s="4"/>
      <c r="K4" s="4" t="s">
        <v>1</v>
      </c>
      <c r="L4" s="4"/>
      <c r="M4" s="4"/>
    </row>
    <row r="5" spans="1:93" ht="56.25" x14ac:dyDescent="0.3">
      <c r="A5" s="5" t="s">
        <v>2</v>
      </c>
      <c r="B5" s="6" t="s">
        <v>3</v>
      </c>
      <c r="C5" s="6" t="s">
        <v>126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133</v>
      </c>
      <c r="K5" s="6" t="s">
        <v>135</v>
      </c>
      <c r="L5" s="6" t="s">
        <v>136</v>
      </c>
      <c r="M5" s="6" t="s">
        <v>138</v>
      </c>
    </row>
    <row r="6" spans="1:93" ht="16.5" customHeight="1" x14ac:dyDescent="0.3">
      <c r="A6" s="85">
        <v>1</v>
      </c>
      <c r="B6" s="86">
        <v>2</v>
      </c>
      <c r="C6" s="86">
        <v>3</v>
      </c>
      <c r="D6" s="85">
        <v>4</v>
      </c>
      <c r="E6" s="85">
        <v>5</v>
      </c>
      <c r="F6" s="85">
        <v>6</v>
      </c>
      <c r="G6" s="85">
        <v>7</v>
      </c>
      <c r="H6" s="85">
        <v>8</v>
      </c>
      <c r="I6" s="85">
        <v>9</v>
      </c>
      <c r="J6" s="86">
        <v>10</v>
      </c>
      <c r="K6" s="86">
        <v>11</v>
      </c>
      <c r="L6" s="86">
        <v>12</v>
      </c>
      <c r="M6" s="86">
        <v>13</v>
      </c>
    </row>
    <row r="7" spans="1:93" x14ac:dyDescent="0.3">
      <c r="A7" s="5">
        <v>63</v>
      </c>
      <c r="B7" s="7" t="s">
        <v>10</v>
      </c>
      <c r="C7" s="75">
        <f>C8+C10+C12+C15+C17</f>
        <v>2702305.37</v>
      </c>
      <c r="D7" s="63">
        <f>SUM(D10+D12+D17)</f>
        <v>2674500</v>
      </c>
      <c r="E7" s="63">
        <v>2674500</v>
      </c>
      <c r="F7" s="63">
        <f>SUM(F10+F12+F17+F15)</f>
        <v>2902460</v>
      </c>
      <c r="G7" s="63">
        <f>SUM(G10+G12+G17+G15)</f>
        <v>2902460</v>
      </c>
      <c r="H7" s="63">
        <f>SUM(H10+H12+H17+H15)</f>
        <v>2902460</v>
      </c>
      <c r="I7" s="63">
        <f>SUM(I10+I12+I17+I15)</f>
        <v>3048290</v>
      </c>
      <c r="J7" s="63">
        <f>SUM(J10+J12+J17+J15)</f>
        <v>3058417.66</v>
      </c>
      <c r="K7" s="63">
        <f>I7-J7</f>
        <v>-10127.660000000149</v>
      </c>
      <c r="L7" s="63">
        <f>J7/C7</f>
        <v>1.1317809208216909</v>
      </c>
      <c r="M7" s="63">
        <f>J7/I7</f>
        <v>1.0033224069888365</v>
      </c>
    </row>
    <row r="8" spans="1:93" x14ac:dyDescent="0.3">
      <c r="A8" s="5">
        <v>632</v>
      </c>
      <c r="B8" s="7" t="s">
        <v>129</v>
      </c>
      <c r="C8" s="75">
        <v>5534.58</v>
      </c>
      <c r="D8" s="75">
        <f>D9</f>
        <v>0</v>
      </c>
      <c r="E8" s="75">
        <f t="shared" ref="E8:J8" si="0">E9</f>
        <v>0</v>
      </c>
      <c r="F8" s="75">
        <f t="shared" si="0"/>
        <v>0</v>
      </c>
      <c r="G8" s="75">
        <f t="shared" si="0"/>
        <v>0</v>
      </c>
      <c r="H8" s="75">
        <f t="shared" si="0"/>
        <v>0</v>
      </c>
      <c r="I8" s="75">
        <f t="shared" si="0"/>
        <v>0</v>
      </c>
      <c r="J8" s="75">
        <f t="shared" si="0"/>
        <v>0</v>
      </c>
      <c r="K8" s="75">
        <f t="shared" ref="K8:K32" si="1">I8-J8</f>
        <v>0</v>
      </c>
      <c r="L8" s="75">
        <f t="shared" ref="L8:L32" si="2">J8/C8</f>
        <v>0</v>
      </c>
      <c r="M8" s="75" t="s">
        <v>121</v>
      </c>
    </row>
    <row r="9" spans="1:93" x14ac:dyDescent="0.3">
      <c r="A9" s="42">
        <v>6323</v>
      </c>
      <c r="B9" s="9" t="s">
        <v>130</v>
      </c>
      <c r="C9" s="76">
        <v>5534.58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f t="shared" si="1"/>
        <v>0</v>
      </c>
      <c r="L9" s="64">
        <f t="shared" si="2"/>
        <v>0</v>
      </c>
      <c r="M9" s="64" t="s">
        <v>121</v>
      </c>
    </row>
    <row r="10" spans="1:93" x14ac:dyDescent="0.3">
      <c r="A10" s="5">
        <v>634</v>
      </c>
      <c r="B10" s="7" t="s">
        <v>11</v>
      </c>
      <c r="C10" s="75">
        <v>0</v>
      </c>
      <c r="D10" s="63">
        <f t="shared" ref="D10:J10" si="3">SUM(D11)</f>
        <v>0</v>
      </c>
      <c r="E10" s="63">
        <f t="shared" si="3"/>
        <v>0</v>
      </c>
      <c r="F10" s="63">
        <f t="shared" si="3"/>
        <v>0</v>
      </c>
      <c r="G10" s="63">
        <f t="shared" si="3"/>
        <v>0</v>
      </c>
      <c r="H10" s="63">
        <f t="shared" si="3"/>
        <v>0</v>
      </c>
      <c r="I10" s="63">
        <f t="shared" si="3"/>
        <v>116000</v>
      </c>
      <c r="J10" s="63">
        <f t="shared" si="3"/>
        <v>116200.29</v>
      </c>
      <c r="K10" s="63">
        <f t="shared" si="1"/>
        <v>-200.2899999999936</v>
      </c>
      <c r="L10" s="63" t="s">
        <v>121</v>
      </c>
      <c r="M10" s="63">
        <f t="shared" ref="M10:M32" si="4">J10/I10</f>
        <v>1.0017266379310343</v>
      </c>
    </row>
    <row r="11" spans="1:93" x14ac:dyDescent="0.3">
      <c r="A11" s="8">
        <v>6341</v>
      </c>
      <c r="B11" s="9" t="s">
        <v>12</v>
      </c>
      <c r="C11" s="76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f>'[1]FP 2024 - prema djel. i izvor.'!J10</f>
        <v>116000</v>
      </c>
      <c r="J11" s="64">
        <v>116200.29</v>
      </c>
      <c r="K11" s="64">
        <f t="shared" si="1"/>
        <v>-200.2899999999936</v>
      </c>
      <c r="L11" s="64" t="s">
        <v>121</v>
      </c>
      <c r="M11" s="64">
        <f t="shared" si="4"/>
        <v>1.0017266379310343</v>
      </c>
    </row>
    <row r="12" spans="1:93" s="12" customFormat="1" x14ac:dyDescent="0.3">
      <c r="A12" s="10" t="s">
        <v>13</v>
      </c>
      <c r="B12" s="7" t="s">
        <v>14</v>
      </c>
      <c r="C12" s="75">
        <f>C13+C14</f>
        <v>1944756.3</v>
      </c>
      <c r="D12" s="63">
        <f t="shared" ref="D12:J12" si="5">SUM(D13+D14)</f>
        <v>1988700</v>
      </c>
      <c r="E12" s="63">
        <f t="shared" si="5"/>
        <v>1988700</v>
      </c>
      <c r="F12" s="63">
        <f t="shared" si="5"/>
        <v>2163200</v>
      </c>
      <c r="G12" s="63">
        <f t="shared" si="5"/>
        <v>2163200</v>
      </c>
      <c r="H12" s="63">
        <f t="shared" si="5"/>
        <v>2163200</v>
      </c>
      <c r="I12" s="63">
        <f t="shared" si="5"/>
        <v>2210000</v>
      </c>
      <c r="J12" s="63">
        <f t="shared" si="5"/>
        <v>2221233.14</v>
      </c>
      <c r="K12" s="63">
        <f t="shared" si="1"/>
        <v>-11233.14000000013</v>
      </c>
      <c r="L12" s="63">
        <f t="shared" si="2"/>
        <v>1.1421652882677382</v>
      </c>
      <c r="M12" s="63">
        <f t="shared" si="4"/>
        <v>1.0050828687782807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</row>
    <row r="13" spans="1:93" x14ac:dyDescent="0.3">
      <c r="A13" s="13">
        <v>6361</v>
      </c>
      <c r="B13" s="9" t="s">
        <v>15</v>
      </c>
      <c r="C13" s="76">
        <v>1941660.43</v>
      </c>
      <c r="D13" s="64">
        <f>'[2]FP prema izvorima'!Z264</f>
        <v>1988700</v>
      </c>
      <c r="E13" s="64">
        <v>1988700</v>
      </c>
      <c r="F13" s="64">
        <f>'[2]Rebalans 2 - prema djelatnostim'!I11</f>
        <v>2163200</v>
      </c>
      <c r="G13" s="64">
        <v>2163200</v>
      </c>
      <c r="H13" s="64">
        <v>2163200</v>
      </c>
      <c r="I13" s="64">
        <f>'[1]FP 2024 - prema djel. i izvor.'!J11</f>
        <v>2206000</v>
      </c>
      <c r="J13" s="64">
        <v>2217224.31</v>
      </c>
      <c r="K13" s="64">
        <f t="shared" si="1"/>
        <v>-11224.310000000056</v>
      </c>
      <c r="L13" s="64">
        <f t="shared" si="2"/>
        <v>1.1419217674431363</v>
      </c>
      <c r="M13" s="64">
        <f t="shared" si="4"/>
        <v>1.0050880825022666</v>
      </c>
    </row>
    <row r="14" spans="1:93" x14ac:dyDescent="0.3">
      <c r="A14" s="13">
        <v>6362</v>
      </c>
      <c r="B14" s="9" t="s">
        <v>16</v>
      </c>
      <c r="C14" s="76">
        <v>3095.87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f>'[1]FP 2024 - prema djel. i izvor.'!J15</f>
        <v>4000</v>
      </c>
      <c r="J14" s="64">
        <v>4008.83</v>
      </c>
      <c r="K14" s="64">
        <f t="shared" si="1"/>
        <v>-8.8299999999999272</v>
      </c>
      <c r="L14" s="64">
        <f t="shared" si="2"/>
        <v>1.2948961035185587</v>
      </c>
      <c r="M14" s="64">
        <f t="shared" si="4"/>
        <v>1.0022074999999999</v>
      </c>
    </row>
    <row r="15" spans="1:93" x14ac:dyDescent="0.3">
      <c r="A15" s="14">
        <v>638</v>
      </c>
      <c r="B15" s="7" t="s">
        <v>17</v>
      </c>
      <c r="C15" s="75">
        <v>0</v>
      </c>
      <c r="D15" s="63">
        <v>0</v>
      </c>
      <c r="E15" s="63">
        <v>0</v>
      </c>
      <c r="F15" s="63">
        <f>'[2]Rebalans 2 - prema djelatnostim'!I15</f>
        <v>30600</v>
      </c>
      <c r="G15" s="63">
        <v>30600</v>
      </c>
      <c r="H15" s="63">
        <v>30600</v>
      </c>
      <c r="I15" s="63">
        <f>'[1]FP 2024 - prema djel. i izvor.'!J16</f>
        <v>30600</v>
      </c>
      <c r="J15" s="63">
        <v>30606.03</v>
      </c>
      <c r="K15" s="63">
        <f t="shared" si="1"/>
        <v>-6.0299999999988358</v>
      </c>
      <c r="L15" s="63" t="s">
        <v>121</v>
      </c>
      <c r="M15" s="63">
        <f t="shared" si="4"/>
        <v>1.0001970588235294</v>
      </c>
    </row>
    <row r="16" spans="1:93" x14ac:dyDescent="0.3">
      <c r="A16" s="13">
        <v>6381</v>
      </c>
      <c r="B16" s="9" t="s">
        <v>134</v>
      </c>
      <c r="C16" s="76">
        <v>0</v>
      </c>
      <c r="D16" s="64">
        <v>0</v>
      </c>
      <c r="E16" s="64">
        <v>0</v>
      </c>
      <c r="F16" s="64">
        <v>30600</v>
      </c>
      <c r="G16" s="64">
        <v>30600</v>
      </c>
      <c r="H16" s="64">
        <v>30600</v>
      </c>
      <c r="I16" s="64">
        <v>30600</v>
      </c>
      <c r="J16" s="64">
        <v>30606.03</v>
      </c>
      <c r="K16" s="64">
        <f t="shared" si="1"/>
        <v>-6.0299999999988358</v>
      </c>
      <c r="L16" s="64" t="s">
        <v>121</v>
      </c>
      <c r="M16" s="64">
        <f t="shared" si="4"/>
        <v>1.0001970588235294</v>
      </c>
    </row>
    <row r="17" spans="1:93" s="18" customFormat="1" x14ac:dyDescent="0.3">
      <c r="A17" s="15">
        <v>639</v>
      </c>
      <c r="B17" s="16" t="s">
        <v>18</v>
      </c>
      <c r="C17" s="77">
        <f>C18+C19+C20</f>
        <v>752014.49</v>
      </c>
      <c r="D17" s="65">
        <f t="shared" ref="D17:J17" si="6">SUM(D18:D20)</f>
        <v>685800</v>
      </c>
      <c r="E17" s="65">
        <f t="shared" si="6"/>
        <v>685800</v>
      </c>
      <c r="F17" s="65">
        <f t="shared" si="6"/>
        <v>708660</v>
      </c>
      <c r="G17" s="65">
        <f t="shared" si="6"/>
        <v>708660</v>
      </c>
      <c r="H17" s="65">
        <f t="shared" si="6"/>
        <v>708660</v>
      </c>
      <c r="I17" s="65">
        <f t="shared" si="6"/>
        <v>691690</v>
      </c>
      <c r="J17" s="65">
        <f t="shared" si="6"/>
        <v>690378.20000000007</v>
      </c>
      <c r="K17" s="65">
        <f t="shared" si="1"/>
        <v>1311.7999999999302</v>
      </c>
      <c r="L17" s="65">
        <f t="shared" si="2"/>
        <v>0.91803842769040267</v>
      </c>
      <c r="M17" s="65">
        <f t="shared" si="4"/>
        <v>0.99810348566554397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</row>
    <row r="18" spans="1:93" s="18" customFormat="1" x14ac:dyDescent="0.3">
      <c r="A18" s="13">
        <v>6391</v>
      </c>
      <c r="B18" s="9" t="s">
        <v>18</v>
      </c>
      <c r="C18" s="76">
        <v>750246.17</v>
      </c>
      <c r="D18" s="64">
        <f>'[2]FP prema izvorima'!Z267</f>
        <v>684500</v>
      </c>
      <c r="E18" s="64">
        <v>684500</v>
      </c>
      <c r="F18" s="64">
        <f>'[2]Rebalans 2 - prema djelatnostim'!I16</f>
        <v>707360</v>
      </c>
      <c r="G18" s="64">
        <v>707360</v>
      </c>
      <c r="H18" s="64">
        <v>707360</v>
      </c>
      <c r="I18" s="64">
        <f>'[1]FP 2024 - prema djel. i izvor.'!J17</f>
        <v>690090</v>
      </c>
      <c r="J18" s="64">
        <v>689547.52</v>
      </c>
      <c r="K18" s="64">
        <f t="shared" si="1"/>
        <v>542.47999999998137</v>
      </c>
      <c r="L18" s="64">
        <f t="shared" si="2"/>
        <v>0.91909502183796554</v>
      </c>
      <c r="M18" s="64">
        <f t="shared" si="4"/>
        <v>0.99921389963627938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</row>
    <row r="19" spans="1:93" s="18" customFormat="1" x14ac:dyDescent="0.3">
      <c r="A19" s="13">
        <v>6392</v>
      </c>
      <c r="B19" s="9" t="s">
        <v>19</v>
      </c>
      <c r="C19" s="76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f>'[1]FP 2024 - prema djel. i izvor.'!J18</f>
        <v>400</v>
      </c>
      <c r="J19" s="64">
        <f>'[1]FP 2024 - prema djel. i izvor.'!K18</f>
        <v>0</v>
      </c>
      <c r="K19" s="64">
        <f t="shared" si="1"/>
        <v>400</v>
      </c>
      <c r="L19" s="64" t="s">
        <v>121</v>
      </c>
      <c r="M19" s="64">
        <f t="shared" si="4"/>
        <v>0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</row>
    <row r="20" spans="1:93" s="18" customFormat="1" x14ac:dyDescent="0.3">
      <c r="A20" s="13">
        <v>6393</v>
      </c>
      <c r="B20" s="19" t="s">
        <v>20</v>
      </c>
      <c r="C20" s="78" t="s">
        <v>131</v>
      </c>
      <c r="D20" s="64">
        <f>'[2]FP prema izvorima'!Z268</f>
        <v>1300</v>
      </c>
      <c r="E20" s="64">
        <v>1300</v>
      </c>
      <c r="F20" s="64">
        <f>'[2]Rebalans 2 - prema djelatnostim'!I17</f>
        <v>1300</v>
      </c>
      <c r="G20" s="64">
        <f>'[2]Rebalans 2 - prema djelatnostim'!K17</f>
        <v>1300</v>
      </c>
      <c r="H20" s="64">
        <v>1300</v>
      </c>
      <c r="I20" s="64">
        <f>'[1]FP 2024 - prema djel. i izvor.'!J19</f>
        <v>1200</v>
      </c>
      <c r="J20" s="64">
        <v>830.68</v>
      </c>
      <c r="K20" s="64">
        <f t="shared" si="1"/>
        <v>369.32000000000005</v>
      </c>
      <c r="L20" s="64">
        <f t="shared" si="2"/>
        <v>0.46975660513934131</v>
      </c>
      <c r="M20" s="64">
        <f t="shared" si="4"/>
        <v>0.69223333333333326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</row>
    <row r="21" spans="1:93" x14ac:dyDescent="0.3">
      <c r="A21" s="5">
        <v>64</v>
      </c>
      <c r="B21" s="7" t="s">
        <v>21</v>
      </c>
      <c r="C21" s="75">
        <f>C22+C23+C24</f>
        <v>2723.14</v>
      </c>
      <c r="D21" s="63">
        <f t="shared" ref="D21:J21" si="7">SUM(D22:D24)</f>
        <v>100</v>
      </c>
      <c r="E21" s="63">
        <f t="shared" si="7"/>
        <v>100</v>
      </c>
      <c r="F21" s="63">
        <f t="shared" si="7"/>
        <v>100</v>
      </c>
      <c r="G21" s="63">
        <f t="shared" si="7"/>
        <v>100</v>
      </c>
      <c r="H21" s="63">
        <f t="shared" si="7"/>
        <v>100</v>
      </c>
      <c r="I21" s="63">
        <f t="shared" si="7"/>
        <v>100</v>
      </c>
      <c r="J21" s="63">
        <f t="shared" si="7"/>
        <v>14.05</v>
      </c>
      <c r="K21" s="63">
        <f t="shared" si="1"/>
        <v>85.95</v>
      </c>
      <c r="L21" s="63">
        <f t="shared" si="2"/>
        <v>5.1594850062795161E-3</v>
      </c>
      <c r="M21" s="63">
        <f t="shared" si="4"/>
        <v>0.14050000000000001</v>
      </c>
    </row>
    <row r="22" spans="1:93" x14ac:dyDescent="0.3">
      <c r="A22" s="13">
        <v>6413</v>
      </c>
      <c r="B22" s="9" t="s">
        <v>22</v>
      </c>
      <c r="C22" s="76">
        <v>28.19</v>
      </c>
      <c r="D22" s="64">
        <f>'[2]FP prema izvorima'!Z270</f>
        <v>100</v>
      </c>
      <c r="E22" s="64">
        <v>100</v>
      </c>
      <c r="F22" s="64">
        <f>'[2]Rebalans 2 - prema djelatnostim'!I19</f>
        <v>100</v>
      </c>
      <c r="G22" s="64">
        <f>'[2]Rebalans 2 - prema djelatnostim'!K19</f>
        <v>100</v>
      </c>
      <c r="H22" s="64">
        <v>100</v>
      </c>
      <c r="I22" s="64">
        <f>'[1]FP 2024 - prema djel. i izvor.'!J21</f>
        <v>100</v>
      </c>
      <c r="J22" s="64">
        <v>14.05</v>
      </c>
      <c r="K22" s="64">
        <f t="shared" si="1"/>
        <v>85.95</v>
      </c>
      <c r="L22" s="64">
        <f>J22/C22</f>
        <v>0.49840368925150763</v>
      </c>
      <c r="M22" s="64">
        <f t="shared" si="4"/>
        <v>0.14050000000000001</v>
      </c>
    </row>
    <row r="23" spans="1:93" x14ac:dyDescent="0.3">
      <c r="A23" s="13">
        <v>6414</v>
      </c>
      <c r="B23" s="9" t="s">
        <v>23</v>
      </c>
      <c r="C23" s="76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f t="shared" si="1"/>
        <v>0</v>
      </c>
      <c r="L23" s="64" t="s">
        <v>121</v>
      </c>
      <c r="M23" s="64" t="s">
        <v>121</v>
      </c>
    </row>
    <row r="24" spans="1:93" x14ac:dyDescent="0.3">
      <c r="A24" s="13">
        <v>6415</v>
      </c>
      <c r="B24" s="9" t="s">
        <v>132</v>
      </c>
      <c r="C24" s="76">
        <v>2694.95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f t="shared" si="1"/>
        <v>0</v>
      </c>
      <c r="L24" s="64">
        <f t="shared" ref="L24" si="8">J24/C24</f>
        <v>0</v>
      </c>
      <c r="M24" s="64" t="s">
        <v>121</v>
      </c>
    </row>
    <row r="25" spans="1:93" ht="37.5" x14ac:dyDescent="0.3">
      <c r="A25" s="14">
        <v>65</v>
      </c>
      <c r="B25" s="20" t="s">
        <v>24</v>
      </c>
      <c r="C25" s="79">
        <v>127379.53</v>
      </c>
      <c r="D25" s="63">
        <f t="shared" ref="D25:J25" si="9">SUM(D26)</f>
        <v>121500</v>
      </c>
      <c r="E25" s="63">
        <f t="shared" si="9"/>
        <v>121500</v>
      </c>
      <c r="F25" s="63">
        <f t="shared" si="9"/>
        <v>126200</v>
      </c>
      <c r="G25" s="63">
        <f t="shared" si="9"/>
        <v>126200</v>
      </c>
      <c r="H25" s="63">
        <f t="shared" si="9"/>
        <v>126200</v>
      </c>
      <c r="I25" s="63">
        <f t="shared" si="9"/>
        <v>162800</v>
      </c>
      <c r="J25" s="63">
        <f t="shared" si="9"/>
        <v>163626.78</v>
      </c>
      <c r="K25" s="63">
        <f t="shared" si="1"/>
        <v>-826.77999999999884</v>
      </c>
      <c r="L25" s="63">
        <f t="shared" si="2"/>
        <v>1.2845610279767872</v>
      </c>
      <c r="M25" s="63">
        <f t="shared" si="4"/>
        <v>1.0050785012285013</v>
      </c>
    </row>
    <row r="26" spans="1:93" s="23" customFormat="1" x14ac:dyDescent="0.3">
      <c r="A26" s="21">
        <v>6526</v>
      </c>
      <c r="B26" s="22" t="s">
        <v>25</v>
      </c>
      <c r="C26" s="80">
        <v>127379.53</v>
      </c>
      <c r="D26" s="66">
        <f>'[2]FP prema izvorima'!Z273</f>
        <v>121500</v>
      </c>
      <c r="E26" s="66">
        <v>121500</v>
      </c>
      <c r="F26" s="66">
        <f>'[2]Rebalans 2 - prema djelatnostim'!I23</f>
        <v>126200</v>
      </c>
      <c r="G26" s="66">
        <v>126200</v>
      </c>
      <c r="H26" s="66">
        <v>126200</v>
      </c>
      <c r="I26" s="66">
        <f>'[1]FP 2024 - prema djel. i izvor.'!J25</f>
        <v>162800</v>
      </c>
      <c r="J26" s="66">
        <v>163626.78</v>
      </c>
      <c r="K26" s="66">
        <f t="shared" si="1"/>
        <v>-826.77999999999884</v>
      </c>
      <c r="L26" s="66">
        <f t="shared" si="2"/>
        <v>1.2845610279767872</v>
      </c>
      <c r="M26" s="66">
        <f t="shared" si="4"/>
        <v>1.0050785012285013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</row>
    <row r="27" spans="1:93" s="26" customFormat="1" x14ac:dyDescent="0.3">
      <c r="A27" s="24">
        <v>66</v>
      </c>
      <c r="B27" s="25" t="s">
        <v>26</v>
      </c>
      <c r="C27" s="81">
        <v>213183.59</v>
      </c>
      <c r="D27" s="67">
        <f t="shared" ref="D27:J27" si="10">SUM(D28+D30)</f>
        <v>209900</v>
      </c>
      <c r="E27" s="67">
        <f t="shared" si="10"/>
        <v>209900</v>
      </c>
      <c r="F27" s="67">
        <f t="shared" si="10"/>
        <v>221400</v>
      </c>
      <c r="G27" s="67">
        <f t="shared" si="10"/>
        <v>221400</v>
      </c>
      <c r="H27" s="67">
        <f t="shared" si="10"/>
        <v>221400</v>
      </c>
      <c r="I27" s="67">
        <f t="shared" si="10"/>
        <v>187100</v>
      </c>
      <c r="J27" s="67">
        <f t="shared" si="10"/>
        <v>185042.97</v>
      </c>
      <c r="K27" s="67">
        <f t="shared" si="1"/>
        <v>2057.0299999999988</v>
      </c>
      <c r="L27" s="67">
        <f t="shared" si="2"/>
        <v>0.86799818879117296</v>
      </c>
      <c r="M27" s="67">
        <f t="shared" si="4"/>
        <v>0.98900571886691613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</row>
    <row r="28" spans="1:93" s="26" customFormat="1" x14ac:dyDescent="0.3">
      <c r="A28" s="24">
        <v>661</v>
      </c>
      <c r="B28" s="25" t="s">
        <v>27</v>
      </c>
      <c r="C28" s="81">
        <v>193175.34</v>
      </c>
      <c r="D28" s="67">
        <f t="shared" ref="D28:J28" si="11">SUM(D29:D29)</f>
        <v>209900</v>
      </c>
      <c r="E28" s="67">
        <f t="shared" si="11"/>
        <v>209900</v>
      </c>
      <c r="F28" s="67">
        <f t="shared" si="11"/>
        <v>221400</v>
      </c>
      <c r="G28" s="67">
        <f t="shared" si="11"/>
        <v>221400</v>
      </c>
      <c r="H28" s="67">
        <f t="shared" si="11"/>
        <v>221400</v>
      </c>
      <c r="I28" s="67">
        <f t="shared" si="11"/>
        <v>178600</v>
      </c>
      <c r="J28" s="67">
        <f t="shared" si="11"/>
        <v>175542.02</v>
      </c>
      <c r="K28" s="67">
        <f t="shared" si="1"/>
        <v>3057.9800000000105</v>
      </c>
      <c r="L28" s="67">
        <f t="shared" si="2"/>
        <v>0.90871857660506772</v>
      </c>
      <c r="M28" s="67">
        <f t="shared" si="4"/>
        <v>0.98287805151175811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</row>
    <row r="29" spans="1:93" s="23" customFormat="1" x14ac:dyDescent="0.3">
      <c r="A29" s="21">
        <v>6615</v>
      </c>
      <c r="B29" s="27" t="s">
        <v>28</v>
      </c>
      <c r="C29" s="76">
        <v>193175.34</v>
      </c>
      <c r="D29" s="68">
        <f>'[2]FP prema izvorima'!Z275</f>
        <v>209900</v>
      </c>
      <c r="E29" s="68">
        <v>209900</v>
      </c>
      <c r="F29" s="68">
        <f>'[2]Rebalans 2 - prema djelatnostim'!I25</f>
        <v>221400</v>
      </c>
      <c r="G29" s="68">
        <v>221400</v>
      </c>
      <c r="H29" s="68">
        <v>221400</v>
      </c>
      <c r="I29" s="68">
        <f>'[1]FP 2024 - prema djel. i izvor.'!J27</f>
        <v>178600</v>
      </c>
      <c r="J29" s="68">
        <v>175542.02</v>
      </c>
      <c r="K29" s="68">
        <f t="shared" si="1"/>
        <v>3057.9800000000105</v>
      </c>
      <c r="L29" s="68">
        <f t="shared" si="2"/>
        <v>0.90871857660506772</v>
      </c>
      <c r="M29" s="68">
        <f t="shared" si="4"/>
        <v>0.98287805151175811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</row>
    <row r="30" spans="1:93" s="26" customFormat="1" x14ac:dyDescent="0.3">
      <c r="A30" s="24">
        <v>663</v>
      </c>
      <c r="B30" s="28" t="s">
        <v>29</v>
      </c>
      <c r="C30" s="75">
        <v>20008.25</v>
      </c>
      <c r="D30" s="67">
        <f t="shared" ref="D30:J30" si="12">SUM(D31:D32)</f>
        <v>0</v>
      </c>
      <c r="E30" s="67">
        <f t="shared" si="12"/>
        <v>0</v>
      </c>
      <c r="F30" s="67">
        <f t="shared" si="12"/>
        <v>0</v>
      </c>
      <c r="G30" s="67">
        <f t="shared" si="12"/>
        <v>0</v>
      </c>
      <c r="H30" s="67">
        <f t="shared" si="12"/>
        <v>0</v>
      </c>
      <c r="I30" s="67">
        <f t="shared" si="12"/>
        <v>8500</v>
      </c>
      <c r="J30" s="67">
        <f t="shared" si="12"/>
        <v>9500.9500000000007</v>
      </c>
      <c r="K30" s="67">
        <f t="shared" si="1"/>
        <v>-1000.9500000000007</v>
      </c>
      <c r="L30" s="67">
        <f t="shared" si="2"/>
        <v>0.47485162370522166</v>
      </c>
      <c r="M30" s="67">
        <f t="shared" si="4"/>
        <v>1.1177588235294118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</row>
    <row r="31" spans="1:93" s="23" customFormat="1" x14ac:dyDescent="0.3">
      <c r="A31" s="21">
        <v>6631</v>
      </c>
      <c r="B31" s="27" t="s">
        <v>30</v>
      </c>
      <c r="C31" s="76">
        <v>2985.88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f>'[1]FP 2024 - prema djel. i izvor.'!J28</f>
        <v>6500</v>
      </c>
      <c r="J31" s="68">
        <v>9492.9500000000007</v>
      </c>
      <c r="K31" s="68">
        <f t="shared" si="1"/>
        <v>-2992.9500000000007</v>
      </c>
      <c r="L31" s="68">
        <f t="shared" si="2"/>
        <v>3.179280480126462</v>
      </c>
      <c r="M31" s="68">
        <f t="shared" si="4"/>
        <v>1.4604538461538463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</row>
    <row r="32" spans="1:93" s="23" customFormat="1" x14ac:dyDescent="0.3">
      <c r="A32" s="21">
        <v>6632</v>
      </c>
      <c r="B32" s="27" t="s">
        <v>31</v>
      </c>
      <c r="C32" s="76">
        <v>17022.37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f>'[1]FP 2024 - prema djel. i izvor.'!J29</f>
        <v>2000</v>
      </c>
      <c r="J32" s="68">
        <v>8</v>
      </c>
      <c r="K32" s="68">
        <f t="shared" si="1"/>
        <v>1992</v>
      </c>
      <c r="L32" s="68">
        <f t="shared" si="2"/>
        <v>4.6996981031430994E-4</v>
      </c>
      <c r="M32" s="68">
        <f t="shared" si="4"/>
        <v>4.0000000000000001E-3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</row>
    <row r="33" spans="1:93" ht="56.25" x14ac:dyDescent="0.3">
      <c r="A33" s="5" t="s">
        <v>2</v>
      </c>
      <c r="B33" s="6" t="s">
        <v>3</v>
      </c>
      <c r="C33" s="6" t="s">
        <v>126</v>
      </c>
      <c r="D33" s="5" t="s">
        <v>4</v>
      </c>
      <c r="E33" s="5" t="s">
        <v>5</v>
      </c>
      <c r="F33" s="5" t="s">
        <v>6</v>
      </c>
      <c r="G33" s="5" t="s">
        <v>7</v>
      </c>
      <c r="H33" s="5" t="s">
        <v>8</v>
      </c>
      <c r="I33" s="5" t="s">
        <v>9</v>
      </c>
      <c r="J33" s="6" t="s">
        <v>133</v>
      </c>
      <c r="K33" s="6" t="s">
        <v>135</v>
      </c>
      <c r="L33" s="6" t="s">
        <v>136</v>
      </c>
      <c r="M33" s="6" t="s">
        <v>138</v>
      </c>
    </row>
    <row r="34" spans="1:93" s="30" customFormat="1" x14ac:dyDescent="0.25">
      <c r="A34" s="24">
        <v>67</v>
      </c>
      <c r="B34" s="25" t="s">
        <v>32</v>
      </c>
      <c r="C34" s="69">
        <f>C35+C38</f>
        <v>4312193.04</v>
      </c>
      <c r="D34" s="67">
        <f t="shared" ref="D34:J34" si="13">SUM(D35+D38)</f>
        <v>4711640</v>
      </c>
      <c r="E34" s="67">
        <f t="shared" si="13"/>
        <v>4711640</v>
      </c>
      <c r="F34" s="67">
        <f t="shared" si="13"/>
        <v>5278340</v>
      </c>
      <c r="G34" s="67">
        <f t="shared" si="13"/>
        <v>5278340</v>
      </c>
      <c r="H34" s="67">
        <f t="shared" si="13"/>
        <v>5278340</v>
      </c>
      <c r="I34" s="67">
        <f t="shared" si="13"/>
        <v>5176740</v>
      </c>
      <c r="J34" s="67">
        <f t="shared" si="13"/>
        <v>5175487.6900000004</v>
      </c>
      <c r="K34" s="67">
        <f t="shared" ref="K34:K44" si="14">I34-J34</f>
        <v>1252.3099999995902</v>
      </c>
      <c r="L34" s="67">
        <f t="shared" ref="L34:L44" si="15">J34/C34</f>
        <v>1.2001985166229943</v>
      </c>
      <c r="M34" s="67">
        <f t="shared" ref="M34:M44" si="16">J34/I34</f>
        <v>0.99975808906763719</v>
      </c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</row>
    <row r="35" spans="1:93" s="30" customFormat="1" x14ac:dyDescent="0.25">
      <c r="A35" s="24">
        <v>671</v>
      </c>
      <c r="B35" s="25" t="s">
        <v>33</v>
      </c>
      <c r="C35" s="69">
        <v>237503.5</v>
      </c>
      <c r="D35" s="67">
        <f t="shared" ref="D35:J35" si="17">SUM(D36:D37)</f>
        <v>249540</v>
      </c>
      <c r="E35" s="67">
        <f t="shared" si="17"/>
        <v>249540</v>
      </c>
      <c r="F35" s="67">
        <f t="shared" si="17"/>
        <v>249540</v>
      </c>
      <c r="G35" s="67">
        <f t="shared" si="17"/>
        <v>249540</v>
      </c>
      <c r="H35" s="67">
        <f t="shared" si="17"/>
        <v>249540</v>
      </c>
      <c r="I35" s="67">
        <f t="shared" si="17"/>
        <v>307340</v>
      </c>
      <c r="J35" s="67">
        <f t="shared" si="17"/>
        <v>304818.45</v>
      </c>
      <c r="K35" s="67">
        <f t="shared" si="14"/>
        <v>2521.5499999999884</v>
      </c>
      <c r="L35" s="67">
        <f t="shared" si="15"/>
        <v>1.2834271915992816</v>
      </c>
      <c r="M35" s="67">
        <f t="shared" si="16"/>
        <v>0.9917955684258476</v>
      </c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</row>
    <row r="36" spans="1:93" s="23" customFormat="1" x14ac:dyDescent="0.3">
      <c r="A36" s="21">
        <v>6711</v>
      </c>
      <c r="B36" s="22" t="s">
        <v>34</v>
      </c>
      <c r="C36" s="66">
        <v>118073.53</v>
      </c>
      <c r="D36" s="66">
        <v>128760</v>
      </c>
      <c r="E36" s="66">
        <v>128760</v>
      </c>
      <c r="F36" s="66">
        <f>'[2]Rebalans 2 - prema djelatnostim'!I29</f>
        <v>128760</v>
      </c>
      <c r="G36" s="66">
        <f>'[2]Rebalans 2 - prema djelatnostim'!K29</f>
        <v>128760</v>
      </c>
      <c r="H36" s="66">
        <v>128760</v>
      </c>
      <c r="I36" s="66">
        <f>'[1]FP 2024 - prema djel. i izvor.'!J31</f>
        <v>186560</v>
      </c>
      <c r="J36" s="66">
        <v>186509.94</v>
      </c>
      <c r="K36" s="66">
        <f t="shared" si="14"/>
        <v>50.059999999997672</v>
      </c>
      <c r="L36" s="66">
        <f t="shared" si="15"/>
        <v>1.5796084016459913</v>
      </c>
      <c r="M36" s="66">
        <f t="shared" si="16"/>
        <v>0.99973166809605485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</row>
    <row r="37" spans="1:93" s="23" customFormat="1" x14ac:dyDescent="0.3">
      <c r="A37" s="21">
        <v>6712</v>
      </c>
      <c r="B37" s="31" t="s">
        <v>35</v>
      </c>
      <c r="C37" s="66">
        <v>119429.97</v>
      </c>
      <c r="D37" s="66">
        <v>120780</v>
      </c>
      <c r="E37" s="66">
        <v>120780</v>
      </c>
      <c r="F37" s="66">
        <f>'[2]Rebalans 2 - prema djelatnostim'!I30</f>
        <v>120780</v>
      </c>
      <c r="G37" s="66">
        <f>'[2]Rebalans 2 - prema djelatnostim'!K30</f>
        <v>120780</v>
      </c>
      <c r="H37" s="66">
        <v>120780</v>
      </c>
      <c r="I37" s="66">
        <f>'[1]FP 2024 - prema djel. i izvor.'!J32</f>
        <v>120780</v>
      </c>
      <c r="J37" s="66">
        <v>118308.51</v>
      </c>
      <c r="K37" s="66">
        <f t="shared" si="14"/>
        <v>2471.4900000000052</v>
      </c>
      <c r="L37" s="66">
        <f t="shared" si="15"/>
        <v>0.99060989465207094</v>
      </c>
      <c r="M37" s="66">
        <f t="shared" si="16"/>
        <v>0.97953725782414303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</row>
    <row r="38" spans="1:93" s="26" customFormat="1" x14ac:dyDescent="0.3">
      <c r="A38" s="24">
        <v>673</v>
      </c>
      <c r="B38" s="32" t="s">
        <v>36</v>
      </c>
      <c r="C38" s="69">
        <v>4074689.54</v>
      </c>
      <c r="D38" s="69">
        <f t="shared" ref="D38:J38" si="18">SUM(D39)</f>
        <v>4462100</v>
      </c>
      <c r="E38" s="69">
        <f t="shared" si="18"/>
        <v>4462100</v>
      </c>
      <c r="F38" s="69">
        <f t="shared" si="18"/>
        <v>5028800</v>
      </c>
      <c r="G38" s="69">
        <f t="shared" si="18"/>
        <v>5028800</v>
      </c>
      <c r="H38" s="69">
        <f t="shared" si="18"/>
        <v>5028800</v>
      </c>
      <c r="I38" s="69">
        <f t="shared" si="18"/>
        <v>4869400</v>
      </c>
      <c r="J38" s="69">
        <f t="shared" si="18"/>
        <v>4870669.24</v>
      </c>
      <c r="K38" s="69">
        <f t="shared" si="14"/>
        <v>-1269.2400000002235</v>
      </c>
      <c r="L38" s="69">
        <f t="shared" si="15"/>
        <v>1.1953473245473323</v>
      </c>
      <c r="M38" s="69">
        <f t="shared" si="16"/>
        <v>1.0002606563436973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</row>
    <row r="39" spans="1:93" s="23" customFormat="1" x14ac:dyDescent="0.3">
      <c r="A39" s="21">
        <v>6731</v>
      </c>
      <c r="B39" s="22" t="s">
        <v>36</v>
      </c>
      <c r="C39" s="66">
        <v>4074689.54</v>
      </c>
      <c r="D39" s="68">
        <f>'[2]FP prema izvorima'!Z281</f>
        <v>4462100</v>
      </c>
      <c r="E39" s="68">
        <v>4462100</v>
      </c>
      <c r="F39" s="68">
        <f>'[2]Rebalans 2 - prema djelatnostim'!I31</f>
        <v>5028800</v>
      </c>
      <c r="G39" s="68">
        <v>5028800</v>
      </c>
      <c r="H39" s="68">
        <v>5028800</v>
      </c>
      <c r="I39" s="68">
        <f>'[1]FP 2024 - prema djel. i izvor.'!J33</f>
        <v>4869400</v>
      </c>
      <c r="J39" s="68">
        <v>4870669.24</v>
      </c>
      <c r="K39" s="68">
        <f t="shared" si="14"/>
        <v>-1269.2400000002235</v>
      </c>
      <c r="L39" s="68">
        <f t="shared" si="15"/>
        <v>1.1953473245473323</v>
      </c>
      <c r="M39" s="68">
        <f t="shared" si="16"/>
        <v>1.0002606563436973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</row>
    <row r="40" spans="1:93" s="26" customFormat="1" x14ac:dyDescent="0.3">
      <c r="A40" s="24">
        <v>68</v>
      </c>
      <c r="B40" s="25" t="s">
        <v>37</v>
      </c>
      <c r="C40" s="69">
        <v>161.08000000000001</v>
      </c>
      <c r="D40" s="67">
        <f t="shared" ref="D40:J40" si="19">SUM(D41)</f>
        <v>400</v>
      </c>
      <c r="E40" s="67">
        <f t="shared" si="19"/>
        <v>400</v>
      </c>
      <c r="F40" s="67">
        <f t="shared" si="19"/>
        <v>400</v>
      </c>
      <c r="G40" s="67">
        <f t="shared" si="19"/>
        <v>400</v>
      </c>
      <c r="H40" s="67">
        <f t="shared" si="19"/>
        <v>400</v>
      </c>
      <c r="I40" s="67">
        <f t="shared" si="19"/>
        <v>3000</v>
      </c>
      <c r="J40" s="67">
        <f t="shared" si="19"/>
        <v>2924.38</v>
      </c>
      <c r="K40" s="67">
        <f t="shared" si="14"/>
        <v>75.619999999999891</v>
      </c>
      <c r="L40" s="67">
        <f t="shared" si="15"/>
        <v>18.154829898187234</v>
      </c>
      <c r="M40" s="67">
        <f t="shared" si="16"/>
        <v>0.9747933333333334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</row>
    <row r="41" spans="1:93" s="23" customFormat="1" x14ac:dyDescent="0.3">
      <c r="A41" s="21">
        <v>6831</v>
      </c>
      <c r="B41" s="22" t="s">
        <v>38</v>
      </c>
      <c r="C41" s="66">
        <v>161.08000000000001</v>
      </c>
      <c r="D41" s="68">
        <f>'[2]FP prema izvorima'!Z283</f>
        <v>400</v>
      </c>
      <c r="E41" s="68">
        <v>400</v>
      </c>
      <c r="F41" s="68">
        <f>'[2]Rebalans 2 - prema djelatnostim'!I33</f>
        <v>400</v>
      </c>
      <c r="G41" s="68">
        <f>'[2]Rebalans 2 - prema djelatnostim'!K33</f>
        <v>400</v>
      </c>
      <c r="H41" s="68">
        <v>400</v>
      </c>
      <c r="I41" s="68">
        <f>'[1]FP 2024 - prema djel. i izvor.'!J35</f>
        <v>3000</v>
      </c>
      <c r="J41" s="68">
        <v>2924.38</v>
      </c>
      <c r="K41" s="68">
        <f t="shared" si="14"/>
        <v>75.619999999999891</v>
      </c>
      <c r="L41" s="68">
        <f t="shared" si="15"/>
        <v>18.154829898187234</v>
      </c>
      <c r="M41" s="68">
        <f t="shared" si="16"/>
        <v>0.9747933333333334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</row>
    <row r="42" spans="1:93" s="23" customFormat="1" x14ac:dyDescent="0.3">
      <c r="A42" s="21"/>
      <c r="B42" s="25" t="s">
        <v>39</v>
      </c>
      <c r="C42" s="69">
        <f>SUM(C10+C12+C17+C21+C25+C27-C14-C32+C34-C37+C40+C8)</f>
        <v>7218397.54</v>
      </c>
      <c r="D42" s="67">
        <f>SUM(D10+D12+D17+D21+D25+D27-D14-D32+D34-D37+D40)</f>
        <v>7597260</v>
      </c>
      <c r="E42" s="67">
        <f>SUM(E11+E13+E17+E21+E25+E27-E15-E32+E34-E37+E40)</f>
        <v>7597260</v>
      </c>
      <c r="F42" s="67">
        <f>SUM(F10+F12+F17+F21+F25+F27-F14-F32+F34-F37+F40+F15)</f>
        <v>8408120</v>
      </c>
      <c r="G42" s="67">
        <f>SUM(G10+G12+G17+G21+G25+G27-G14-G32+G34-G37+G40+G15)</f>
        <v>8408120</v>
      </c>
      <c r="H42" s="67">
        <f>SUM(H10+H12+H17+H21+H25+H27-H14-H32+H34-H37+H40+H15)</f>
        <v>8408120</v>
      </c>
      <c r="I42" s="67">
        <f>SUM(I10+I12+I17+I21+I25+I27-I14-I32+I34-I37+I40+I15)</f>
        <v>8451250</v>
      </c>
      <c r="J42" s="67">
        <f>SUM(J10+J12+J17+J21+J25+J27-J14-J32+J34-J37+J40+J15)</f>
        <v>8463188.1900000013</v>
      </c>
      <c r="K42" s="67">
        <f t="shared" si="14"/>
        <v>-11938.190000001341</v>
      </c>
      <c r="L42" s="67">
        <f t="shared" si="15"/>
        <v>1.1724469514323814</v>
      </c>
      <c r="M42" s="67">
        <f t="shared" si="16"/>
        <v>1.0014125945865997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</row>
    <row r="43" spans="1:93" s="23" customFormat="1" x14ac:dyDescent="0.3">
      <c r="A43" s="21"/>
      <c r="B43" s="33" t="s">
        <v>40</v>
      </c>
      <c r="C43" s="74">
        <f>C37+C14+C32</f>
        <v>139548.21</v>
      </c>
      <c r="D43" s="70">
        <f>SUM(D32+D37)</f>
        <v>120780</v>
      </c>
      <c r="E43" s="70">
        <f>SUM(E32+E37)</f>
        <v>120780</v>
      </c>
      <c r="F43" s="70">
        <f>SUM(F32+F37)</f>
        <v>120780</v>
      </c>
      <c r="G43" s="70">
        <f>SUM(G32+G37)</f>
        <v>120780</v>
      </c>
      <c r="H43" s="70">
        <f>SUM(H32+H37)</f>
        <v>120780</v>
      </c>
      <c r="I43" s="70">
        <f>SUM(I32+I37+I14)</f>
        <v>126780</v>
      </c>
      <c r="J43" s="70">
        <f>SUM(J32+J37+J14)</f>
        <v>122325.34</v>
      </c>
      <c r="K43" s="70">
        <f t="shared" si="14"/>
        <v>4454.6600000000035</v>
      </c>
      <c r="L43" s="70">
        <f t="shared" si="15"/>
        <v>0.87658121877736739</v>
      </c>
      <c r="M43" s="70">
        <f t="shared" si="16"/>
        <v>0.96486306988483983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</row>
    <row r="44" spans="1:93" s="26" customFormat="1" x14ac:dyDescent="0.3">
      <c r="A44" s="25"/>
      <c r="B44" s="25" t="s">
        <v>41</v>
      </c>
      <c r="C44" s="69">
        <f>C42+C43</f>
        <v>7357945.75</v>
      </c>
      <c r="D44" s="67">
        <f t="shared" ref="D44:J44" si="20">SUM(D42+D43)</f>
        <v>7718040</v>
      </c>
      <c r="E44" s="67">
        <f t="shared" si="20"/>
        <v>7718040</v>
      </c>
      <c r="F44" s="67">
        <f t="shared" si="20"/>
        <v>8528900</v>
      </c>
      <c r="G44" s="67">
        <f t="shared" si="20"/>
        <v>8528900</v>
      </c>
      <c r="H44" s="67">
        <f t="shared" si="20"/>
        <v>8528900</v>
      </c>
      <c r="I44" s="67">
        <f t="shared" si="20"/>
        <v>8578030</v>
      </c>
      <c r="J44" s="67">
        <f t="shared" si="20"/>
        <v>8585513.5300000012</v>
      </c>
      <c r="K44" s="67">
        <f t="shared" si="14"/>
        <v>-7483.5300000011921</v>
      </c>
      <c r="L44" s="67">
        <f t="shared" si="15"/>
        <v>1.1668356660552983</v>
      </c>
      <c r="M44" s="67">
        <f t="shared" si="16"/>
        <v>1.0008724066015158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</row>
    <row r="45" spans="1:93" s="23" customFormat="1" x14ac:dyDescent="0.3">
      <c r="A45" s="138" t="s">
        <v>140</v>
      </c>
      <c r="B45" s="138"/>
      <c r="C45" s="138"/>
      <c r="D45" s="138"/>
      <c r="E45" s="138"/>
      <c r="F45" s="13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</row>
    <row r="46" spans="1:93" s="35" customFormat="1" ht="56.25" x14ac:dyDescent="0.3">
      <c r="A46" s="6" t="s">
        <v>42</v>
      </c>
      <c r="B46" s="6" t="s">
        <v>3</v>
      </c>
      <c r="C46" s="6" t="s">
        <v>126</v>
      </c>
      <c r="D46" s="5" t="s">
        <v>4</v>
      </c>
      <c r="E46" s="5" t="s">
        <v>5</v>
      </c>
      <c r="F46" s="5" t="s">
        <v>6</v>
      </c>
      <c r="G46" s="5" t="s">
        <v>7</v>
      </c>
      <c r="H46" s="5" t="s">
        <v>8</v>
      </c>
      <c r="I46" s="5" t="s">
        <v>9</v>
      </c>
      <c r="J46" s="6" t="s">
        <v>133</v>
      </c>
      <c r="K46" s="6" t="s">
        <v>135</v>
      </c>
      <c r="L46" s="6" t="s">
        <v>136</v>
      </c>
      <c r="M46" s="6" t="s">
        <v>138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</row>
    <row r="47" spans="1:93" s="23" customFormat="1" x14ac:dyDescent="0.3">
      <c r="A47" s="36">
        <v>31</v>
      </c>
      <c r="B47" s="7" t="s">
        <v>43</v>
      </c>
      <c r="C47" s="63">
        <f>C48+C52+C54</f>
        <v>6223273.3900000006</v>
      </c>
      <c r="D47" s="69">
        <f>D48+D52+D54</f>
        <v>6458500</v>
      </c>
      <c r="E47" s="69">
        <f t="shared" ref="E47:J47" si="21">SUM(E48+E52+E54)</f>
        <v>6458500</v>
      </c>
      <c r="F47" s="69">
        <f t="shared" si="21"/>
        <v>7128170</v>
      </c>
      <c r="G47" s="69">
        <f t="shared" si="21"/>
        <v>7128170</v>
      </c>
      <c r="H47" s="69">
        <f t="shared" si="21"/>
        <v>7128170</v>
      </c>
      <c r="I47" s="69">
        <f t="shared" si="21"/>
        <v>7344099.9969999995</v>
      </c>
      <c r="J47" s="69">
        <f t="shared" si="21"/>
        <v>7350517.7599999988</v>
      </c>
      <c r="K47" s="69">
        <f t="shared" ref="K47:K56" si="22">I47-J47</f>
        <v>-6417.7629999993369</v>
      </c>
      <c r="L47" s="69">
        <f t="shared" ref="L47:L56" si="23">J47/C47</f>
        <v>1.1811336734476963</v>
      </c>
      <c r="M47" s="69">
        <f t="shared" ref="M47:M56" si="24">J47/I47</f>
        <v>1.0008738665054426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</row>
    <row r="48" spans="1:93" s="23" customFormat="1" x14ac:dyDescent="0.3">
      <c r="A48" s="36">
        <v>311</v>
      </c>
      <c r="B48" s="7" t="s">
        <v>44</v>
      </c>
      <c r="C48" s="63">
        <f>C49+C50+C51</f>
        <v>5213205.83</v>
      </c>
      <c r="D48" s="69">
        <f t="shared" ref="D48:J48" si="25">SUM(D49:D51)</f>
        <v>5353600</v>
      </c>
      <c r="E48" s="69">
        <f t="shared" si="25"/>
        <v>5353600</v>
      </c>
      <c r="F48" s="69">
        <f t="shared" si="25"/>
        <v>5934300</v>
      </c>
      <c r="G48" s="69">
        <f t="shared" si="25"/>
        <v>5934300</v>
      </c>
      <c r="H48" s="69">
        <f t="shared" si="25"/>
        <v>5934300</v>
      </c>
      <c r="I48" s="69">
        <f t="shared" si="25"/>
        <v>6126400</v>
      </c>
      <c r="J48" s="69">
        <f t="shared" si="25"/>
        <v>6130340.7699999996</v>
      </c>
      <c r="K48" s="69">
        <f t="shared" si="22"/>
        <v>-3940.769999999553</v>
      </c>
      <c r="L48" s="69">
        <f t="shared" si="23"/>
        <v>1.1759253269307419</v>
      </c>
      <c r="M48" s="69">
        <f t="shared" si="24"/>
        <v>1.0006432439932096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</row>
    <row r="49" spans="1:93" s="23" customFormat="1" x14ac:dyDescent="0.3">
      <c r="A49" s="37">
        <v>3111</v>
      </c>
      <c r="B49" s="38" t="s">
        <v>45</v>
      </c>
      <c r="C49" s="64">
        <v>5036038.42</v>
      </c>
      <c r="D49" s="66">
        <f>'[2]FP prema izvorima'!AM11</f>
        <v>5159000</v>
      </c>
      <c r="E49" s="66">
        <v>5159000</v>
      </c>
      <c r="F49" s="66">
        <v>5735800</v>
      </c>
      <c r="G49" s="66">
        <v>5735800</v>
      </c>
      <c r="H49" s="66">
        <v>5735800</v>
      </c>
      <c r="I49" s="66">
        <f>'[1]FP 2024 - prema djel. i izvor.'!J42</f>
        <v>5939900</v>
      </c>
      <c r="J49" s="66">
        <v>5947400.8799999999</v>
      </c>
      <c r="K49" s="66">
        <f t="shared" si="22"/>
        <v>-7500.8799999998882</v>
      </c>
      <c r="L49" s="66">
        <f t="shared" si="23"/>
        <v>1.1809681308984137</v>
      </c>
      <c r="M49" s="66">
        <f t="shared" si="24"/>
        <v>1.0012627956699607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</row>
    <row r="50" spans="1:93" s="23" customFormat="1" x14ac:dyDescent="0.3">
      <c r="A50" s="37">
        <v>3113</v>
      </c>
      <c r="B50" s="38" t="s">
        <v>46</v>
      </c>
      <c r="C50" s="64">
        <v>48840.84</v>
      </c>
      <c r="D50" s="66">
        <f>'[2]FP prema izvorima'!AM13</f>
        <v>47000</v>
      </c>
      <c r="E50" s="66">
        <v>47000</v>
      </c>
      <c r="F50" s="66">
        <f>'[2]Rebalans 2 - prema djelatnostim'!I41</f>
        <v>48700</v>
      </c>
      <c r="G50" s="66">
        <v>48700</v>
      </c>
      <c r="H50" s="66">
        <v>48700</v>
      </c>
      <c r="I50" s="66">
        <f>'[1]FP 2024 - prema djel. i izvor.'!J43</f>
        <v>40100</v>
      </c>
      <c r="J50" s="66">
        <v>39319.599999999999</v>
      </c>
      <c r="K50" s="66">
        <f t="shared" si="22"/>
        <v>780.40000000000146</v>
      </c>
      <c r="L50" s="66">
        <f t="shared" si="23"/>
        <v>0.80505576890159958</v>
      </c>
      <c r="M50" s="66">
        <f t="shared" si="24"/>
        <v>0.98053865336658352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</row>
    <row r="51" spans="1:93" s="23" customFormat="1" x14ac:dyDescent="0.3">
      <c r="A51" s="37">
        <v>3114</v>
      </c>
      <c r="B51" s="9" t="s">
        <v>47</v>
      </c>
      <c r="C51" s="64">
        <v>128326.57</v>
      </c>
      <c r="D51" s="66">
        <f>'[2]FP prema izvorima'!AM14</f>
        <v>147600</v>
      </c>
      <c r="E51" s="66">
        <v>147600</v>
      </c>
      <c r="F51" s="66">
        <f>'[2]Rebalans 2 - prema djelatnostim'!I42</f>
        <v>149800</v>
      </c>
      <c r="G51" s="66">
        <v>149800</v>
      </c>
      <c r="H51" s="66">
        <v>149800</v>
      </c>
      <c r="I51" s="66">
        <f>'[1]FP 2024 - prema djel. i izvor.'!J44</f>
        <v>146400</v>
      </c>
      <c r="J51" s="66">
        <v>143620.29</v>
      </c>
      <c r="K51" s="66">
        <f t="shared" si="22"/>
        <v>2779.7099999999919</v>
      </c>
      <c r="L51" s="66">
        <f t="shared" si="23"/>
        <v>1.1191781249978083</v>
      </c>
      <c r="M51" s="66">
        <f t="shared" si="24"/>
        <v>0.98101290983606559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</row>
    <row r="52" spans="1:93" s="26" customFormat="1" x14ac:dyDescent="0.3">
      <c r="A52" s="36">
        <v>312</v>
      </c>
      <c r="B52" s="7" t="s">
        <v>48</v>
      </c>
      <c r="C52" s="63">
        <f t="shared" ref="C52:J52" si="26">SUM(C53)</f>
        <v>204615.16</v>
      </c>
      <c r="D52" s="69">
        <f t="shared" si="26"/>
        <v>210700</v>
      </c>
      <c r="E52" s="69">
        <f t="shared" si="26"/>
        <v>210700</v>
      </c>
      <c r="F52" s="69">
        <f t="shared" si="26"/>
        <v>247100</v>
      </c>
      <c r="G52" s="69">
        <f t="shared" si="26"/>
        <v>247100</v>
      </c>
      <c r="H52" s="69">
        <f t="shared" si="26"/>
        <v>247100</v>
      </c>
      <c r="I52" s="69">
        <f t="shared" si="26"/>
        <v>264999.99699999997</v>
      </c>
      <c r="J52" s="69">
        <f t="shared" si="26"/>
        <v>266686.77</v>
      </c>
      <c r="K52" s="69">
        <f t="shared" si="22"/>
        <v>-1686.7730000000447</v>
      </c>
      <c r="L52" s="69">
        <f t="shared" si="23"/>
        <v>1.3033578254905454</v>
      </c>
      <c r="M52" s="69">
        <f t="shared" si="24"/>
        <v>1.0063651812041343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</row>
    <row r="53" spans="1:93" s="23" customFormat="1" x14ac:dyDescent="0.3">
      <c r="A53" s="37">
        <v>3121</v>
      </c>
      <c r="B53" s="9" t="s">
        <v>48</v>
      </c>
      <c r="C53" s="64">
        <v>204615.16</v>
      </c>
      <c r="D53" s="66">
        <f>'[2]FP prema izvorima'!AM16</f>
        <v>210700</v>
      </c>
      <c r="E53" s="66">
        <v>210700</v>
      </c>
      <c r="F53" s="66">
        <f>'[2]Rebalans 2 - prema djelatnostim'!I44</f>
        <v>247100</v>
      </c>
      <c r="G53" s="66">
        <v>247100</v>
      </c>
      <c r="H53" s="66">
        <v>247100</v>
      </c>
      <c r="I53" s="66">
        <f>'[1]FP 2024 - prema djel. i izvor.'!J46</f>
        <v>264999.99699999997</v>
      </c>
      <c r="J53" s="66">
        <v>266686.77</v>
      </c>
      <c r="K53" s="66">
        <f t="shared" si="22"/>
        <v>-1686.7730000000447</v>
      </c>
      <c r="L53" s="66">
        <f t="shared" si="23"/>
        <v>1.3033578254905454</v>
      </c>
      <c r="M53" s="66">
        <f t="shared" si="24"/>
        <v>1.0063651812041343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</row>
    <row r="54" spans="1:93" s="26" customFormat="1" x14ac:dyDescent="0.3">
      <c r="A54" s="36">
        <v>313</v>
      </c>
      <c r="B54" s="7" t="s">
        <v>49</v>
      </c>
      <c r="C54" s="63">
        <f>SUM(C55:C56)</f>
        <v>805452.39999999991</v>
      </c>
      <c r="D54" s="69">
        <f>SUM(D55:D55)</f>
        <v>894200</v>
      </c>
      <c r="E54" s="69">
        <f>SUM(E55:E55)</f>
        <v>894200</v>
      </c>
      <c r="F54" s="69">
        <f>SUM(F55:F55)</f>
        <v>946770</v>
      </c>
      <c r="G54" s="69">
        <f>SUM(G55:G55)</f>
        <v>946770</v>
      </c>
      <c r="H54" s="69">
        <f>SUM(H55:H55)</f>
        <v>946770</v>
      </c>
      <c r="I54" s="69">
        <f>SUM(I55:I56)</f>
        <v>952700.00000000012</v>
      </c>
      <c r="J54" s="69">
        <f>SUM(J55:J56)</f>
        <v>953490.22</v>
      </c>
      <c r="K54" s="69">
        <f t="shared" si="22"/>
        <v>-790.21999999985565</v>
      </c>
      <c r="L54" s="69">
        <f t="shared" si="23"/>
        <v>1.1837946227486567</v>
      </c>
      <c r="M54" s="69">
        <f t="shared" si="24"/>
        <v>1.0008294531332003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</row>
    <row r="55" spans="1:93" s="23" customFormat="1" x14ac:dyDescent="0.3">
      <c r="A55" s="37">
        <v>3132</v>
      </c>
      <c r="B55" s="9" t="s">
        <v>50</v>
      </c>
      <c r="C55" s="64">
        <v>805440.94</v>
      </c>
      <c r="D55" s="66">
        <f>'[2]FP prema izvorima'!AM24</f>
        <v>894200</v>
      </c>
      <c r="E55" s="66">
        <v>894200</v>
      </c>
      <c r="F55" s="66">
        <v>946770</v>
      </c>
      <c r="G55" s="66">
        <v>946770</v>
      </c>
      <c r="H55" s="66">
        <v>946770</v>
      </c>
      <c r="I55" s="66">
        <f>'[1]FP 2024 - prema djel. i izvor.'!J48</f>
        <v>952600.00000000012</v>
      </c>
      <c r="J55" s="66">
        <v>953463.86</v>
      </c>
      <c r="K55" s="66">
        <f t="shared" si="22"/>
        <v>-863.85999999986961</v>
      </c>
      <c r="L55" s="66">
        <f t="shared" si="23"/>
        <v>1.1837787386372489</v>
      </c>
      <c r="M55" s="66">
        <f t="shared" si="24"/>
        <v>1.000906844425782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</row>
    <row r="56" spans="1:93" s="23" customFormat="1" x14ac:dyDescent="0.3">
      <c r="A56" s="37">
        <v>3133</v>
      </c>
      <c r="B56" s="9" t="s">
        <v>51</v>
      </c>
      <c r="C56" s="64">
        <v>11.46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f>'[1]FP 2024 - prema djel. i izvor.'!J49</f>
        <v>100</v>
      </c>
      <c r="J56" s="66">
        <v>26.36</v>
      </c>
      <c r="K56" s="66">
        <f t="shared" si="22"/>
        <v>73.64</v>
      </c>
      <c r="L56" s="66">
        <f t="shared" si="23"/>
        <v>2.3001745200698078</v>
      </c>
      <c r="M56" s="66">
        <f t="shared" si="24"/>
        <v>0.2636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</row>
    <row r="57" spans="1:93" s="35" customFormat="1" ht="56.25" x14ac:dyDescent="0.3">
      <c r="A57" s="6" t="s">
        <v>42</v>
      </c>
      <c r="B57" s="6" t="s">
        <v>3</v>
      </c>
      <c r="C57" s="6" t="s">
        <v>126</v>
      </c>
      <c r="D57" s="5" t="s">
        <v>4</v>
      </c>
      <c r="E57" s="5" t="s">
        <v>5</v>
      </c>
      <c r="F57" s="5" t="s">
        <v>6</v>
      </c>
      <c r="G57" s="5" t="s">
        <v>7</v>
      </c>
      <c r="H57" s="5" t="s">
        <v>8</v>
      </c>
      <c r="I57" s="5" t="s">
        <v>9</v>
      </c>
      <c r="J57" s="6" t="s">
        <v>133</v>
      </c>
      <c r="K57" s="6" t="s">
        <v>135</v>
      </c>
      <c r="L57" s="6" t="s">
        <v>136</v>
      </c>
      <c r="M57" s="6" t="s">
        <v>138</v>
      </c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</row>
    <row r="58" spans="1:93" s="23" customFormat="1" x14ac:dyDescent="0.3">
      <c r="A58" s="36">
        <v>32</v>
      </c>
      <c r="B58" s="7" t="s">
        <v>52</v>
      </c>
      <c r="C58" s="63">
        <f>C59+C64+C71+C81+C84</f>
        <v>729170.10000000009</v>
      </c>
      <c r="D58" s="69">
        <f>SUM(D59+D64+D71+D81+D84)</f>
        <v>861560</v>
      </c>
      <c r="E58" s="69">
        <v>865560</v>
      </c>
      <c r="F58" s="69">
        <f>SUM(F59+F64+F71+F81+F84)</f>
        <v>947460</v>
      </c>
      <c r="G58" s="69">
        <f>SUM(G59+G64+G71+G81+G84)</f>
        <v>947460</v>
      </c>
      <c r="H58" s="69">
        <f>SUM(H59+H64+H71+H81+H84)</f>
        <v>947460</v>
      </c>
      <c r="I58" s="69">
        <f>SUM(I59+I64+I71+I81+I84)</f>
        <v>802960.00499999989</v>
      </c>
      <c r="J58" s="69">
        <f>SUM(J59+J64+J71+J81+J84)</f>
        <v>792860.71</v>
      </c>
      <c r="K58" s="69">
        <f t="shared" ref="K58:K82" si="27">I58-J58</f>
        <v>10099.294999999925</v>
      </c>
      <c r="L58" s="69">
        <f t="shared" ref="L58:L80" si="28">J58/C58</f>
        <v>1.0873467110074864</v>
      </c>
      <c r="M58" s="69">
        <f t="shared" ref="M58:M80" si="29">J58/I58</f>
        <v>0.98742241838060174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</row>
    <row r="59" spans="1:93" s="26" customFormat="1" x14ac:dyDescent="0.3">
      <c r="A59" s="36">
        <v>321</v>
      </c>
      <c r="B59" s="7" t="s">
        <v>53</v>
      </c>
      <c r="C59" s="63">
        <f>C60+C61+C62+C63</f>
        <v>140959.27000000002</v>
      </c>
      <c r="D59" s="69">
        <f>SUM(D60:D63)</f>
        <v>153400</v>
      </c>
      <c r="E59" s="69">
        <v>153400</v>
      </c>
      <c r="F59" s="69">
        <f>SUM(F60:F63)</f>
        <v>181800</v>
      </c>
      <c r="G59" s="69">
        <f>SUM(G60:G63)</f>
        <v>181800</v>
      </c>
      <c r="H59" s="69">
        <f>SUM(H60:H63)</f>
        <v>181800</v>
      </c>
      <c r="I59" s="69">
        <f>SUM(I60:I63)</f>
        <v>163400.00690909091</v>
      </c>
      <c r="J59" s="69">
        <f>SUM(J60:J63)</f>
        <v>158619.69999999998</v>
      </c>
      <c r="K59" s="69">
        <f t="shared" si="27"/>
        <v>4780.3069090909266</v>
      </c>
      <c r="L59" s="69">
        <f t="shared" si="28"/>
        <v>1.1252874677912277</v>
      </c>
      <c r="M59" s="69">
        <f t="shared" si="29"/>
        <v>0.97074475699532559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</row>
    <row r="60" spans="1:93" s="23" customFormat="1" x14ac:dyDescent="0.3">
      <c r="A60" s="37">
        <v>3211</v>
      </c>
      <c r="B60" s="38" t="s">
        <v>54</v>
      </c>
      <c r="C60" s="64">
        <v>8020.52</v>
      </c>
      <c r="D60" s="66">
        <f>'[2]FP prema izvorima'!AM27</f>
        <v>16400</v>
      </c>
      <c r="E60" s="66">
        <v>16400</v>
      </c>
      <c r="F60" s="66">
        <f>'[2]Rebalans 2 - prema djelatnostim'!I49</f>
        <v>37900</v>
      </c>
      <c r="G60" s="66">
        <v>37900</v>
      </c>
      <c r="H60" s="66">
        <v>37900</v>
      </c>
      <c r="I60" s="66">
        <f>'[1]FP 2024 - prema djel. i izvor.'!J52</f>
        <v>22800.006000000001</v>
      </c>
      <c r="J60" s="66">
        <v>20057.580000000002</v>
      </c>
      <c r="K60" s="66">
        <f t="shared" si="27"/>
        <v>2742.4259999999995</v>
      </c>
      <c r="L60" s="66">
        <f t="shared" si="28"/>
        <v>2.5007829916264783</v>
      </c>
      <c r="M60" s="66">
        <f t="shared" si="29"/>
        <v>0.87971818954784486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</row>
    <row r="61" spans="1:93" s="40" customFormat="1" x14ac:dyDescent="0.3">
      <c r="A61" s="37">
        <v>3212</v>
      </c>
      <c r="B61" s="9" t="s">
        <v>55</v>
      </c>
      <c r="C61" s="64">
        <v>115805.6</v>
      </c>
      <c r="D61" s="66">
        <f>'[2]FP prema izvorima'!AM36</f>
        <v>116800</v>
      </c>
      <c r="E61" s="71">
        <v>116800</v>
      </c>
      <c r="F61" s="66">
        <f>'[2]Rebalans 2 - prema djelatnostim'!I50</f>
        <v>120200</v>
      </c>
      <c r="G61" s="66">
        <v>120200</v>
      </c>
      <c r="H61" s="66">
        <v>120200</v>
      </c>
      <c r="I61" s="66">
        <f>'[1]FP 2024 - prema djel. i izvor.'!J53</f>
        <v>120900</v>
      </c>
      <c r="J61" s="66">
        <v>119507.09</v>
      </c>
      <c r="K61" s="66">
        <f t="shared" si="27"/>
        <v>1392.9100000000035</v>
      </c>
      <c r="L61" s="66">
        <f t="shared" si="28"/>
        <v>1.0319629620674646</v>
      </c>
      <c r="M61" s="66">
        <f t="shared" si="29"/>
        <v>0.98847882547559962</v>
      </c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</row>
    <row r="62" spans="1:93" s="23" customFormat="1" x14ac:dyDescent="0.3">
      <c r="A62" s="37">
        <v>3213</v>
      </c>
      <c r="B62" s="38" t="s">
        <v>56</v>
      </c>
      <c r="C62" s="64">
        <v>16902.21</v>
      </c>
      <c r="D62" s="66">
        <f>'[2]FP prema izvorima'!AM40</f>
        <v>19900</v>
      </c>
      <c r="E62" s="66">
        <v>19900</v>
      </c>
      <c r="F62" s="66">
        <f>'[2]Rebalans 2 - prema djelatnostim'!I51</f>
        <v>23400</v>
      </c>
      <c r="G62" s="66">
        <v>23400</v>
      </c>
      <c r="H62" s="66">
        <v>23400</v>
      </c>
      <c r="I62" s="66">
        <f>'[1]FP 2024 - prema djel. i izvor.'!J54</f>
        <v>19400.000909090908</v>
      </c>
      <c r="J62" s="66">
        <v>18957.09</v>
      </c>
      <c r="K62" s="66">
        <f t="shared" si="27"/>
        <v>442.91090909090781</v>
      </c>
      <c r="L62" s="66">
        <f t="shared" si="28"/>
        <v>1.1215746343229673</v>
      </c>
      <c r="M62" s="66">
        <f t="shared" si="29"/>
        <v>0.97716954183835325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</row>
    <row r="63" spans="1:93" s="23" customFormat="1" x14ac:dyDescent="0.3">
      <c r="A63" s="37">
        <v>3214</v>
      </c>
      <c r="B63" s="38" t="s">
        <v>57</v>
      </c>
      <c r="C63" s="64">
        <v>230.94</v>
      </c>
      <c r="D63" s="66">
        <f>'[2]FP prema izvorima'!AM43</f>
        <v>300</v>
      </c>
      <c r="E63" s="66">
        <v>300</v>
      </c>
      <c r="F63" s="66">
        <f>'[2]Rebalans 2 - prema djelatnostim'!I52</f>
        <v>300</v>
      </c>
      <c r="G63" s="66">
        <v>300</v>
      </c>
      <c r="H63" s="66">
        <v>300</v>
      </c>
      <c r="I63" s="66">
        <f>'[1]FP 2024 - prema djel. i izvor.'!J55</f>
        <v>300</v>
      </c>
      <c r="J63" s="66">
        <v>97.94</v>
      </c>
      <c r="K63" s="66">
        <f t="shared" si="27"/>
        <v>202.06</v>
      </c>
      <c r="L63" s="66">
        <f t="shared" si="28"/>
        <v>0.42409283796657138</v>
      </c>
      <c r="M63" s="66">
        <f t="shared" si="29"/>
        <v>0.32646666666666668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</row>
    <row r="64" spans="1:93" s="26" customFormat="1" x14ac:dyDescent="0.3">
      <c r="A64" s="36">
        <v>322</v>
      </c>
      <c r="B64" s="41" t="s">
        <v>58</v>
      </c>
      <c r="C64" s="63">
        <f>SUM(C65:C70)</f>
        <v>180764.16</v>
      </c>
      <c r="D64" s="69">
        <f>SUM(D65:D70)</f>
        <v>225100</v>
      </c>
      <c r="E64" s="69">
        <v>229100</v>
      </c>
      <c r="F64" s="69">
        <f>SUM(F65:F70)</f>
        <v>251300</v>
      </c>
      <c r="G64" s="69">
        <f>SUM(G65:G70)</f>
        <v>251300</v>
      </c>
      <c r="H64" s="69">
        <f>SUM(H65:H70)</f>
        <v>251300</v>
      </c>
      <c r="I64" s="69">
        <f>SUM(I65:I70)</f>
        <v>211100.00381818184</v>
      </c>
      <c r="J64" s="69">
        <f>SUM(J65:J70)</f>
        <v>214330.38999999998</v>
      </c>
      <c r="K64" s="69">
        <f t="shared" si="27"/>
        <v>-3230.3861818181467</v>
      </c>
      <c r="L64" s="69">
        <f t="shared" si="28"/>
        <v>1.185690736482276</v>
      </c>
      <c r="M64" s="69">
        <f t="shared" si="29"/>
        <v>1.0153026344073421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</row>
    <row r="65" spans="1:93" s="23" customFormat="1" x14ac:dyDescent="0.3">
      <c r="A65" s="37">
        <v>3221</v>
      </c>
      <c r="B65" s="38" t="s">
        <v>59</v>
      </c>
      <c r="C65" s="64">
        <v>37323.78</v>
      </c>
      <c r="D65" s="66">
        <f>'[2]FP prema izvorima'!AM47</f>
        <v>48000</v>
      </c>
      <c r="E65" s="66">
        <v>52000</v>
      </c>
      <c r="F65" s="66">
        <f>'[2]Rebalans 2 - prema djelatnostim'!I54</f>
        <v>55500</v>
      </c>
      <c r="G65" s="66">
        <v>55500</v>
      </c>
      <c r="H65" s="66">
        <v>55500</v>
      </c>
      <c r="I65" s="66">
        <v>48500</v>
      </c>
      <c r="J65" s="66">
        <v>47752.2</v>
      </c>
      <c r="K65" s="66">
        <f t="shared" si="27"/>
        <v>747.80000000000291</v>
      </c>
      <c r="L65" s="66">
        <f t="shared" si="28"/>
        <v>1.2794041761043495</v>
      </c>
      <c r="M65" s="66">
        <f t="shared" si="29"/>
        <v>0.98458144329896902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</row>
    <row r="66" spans="1:93" s="23" customFormat="1" x14ac:dyDescent="0.3">
      <c r="A66" s="37">
        <v>3222</v>
      </c>
      <c r="B66" s="38" t="s">
        <v>60</v>
      </c>
      <c r="C66" s="64">
        <v>35783.699999999997</v>
      </c>
      <c r="D66" s="66">
        <f>'[2]FP prema izvorima'!AM53</f>
        <v>43400</v>
      </c>
      <c r="E66" s="66">
        <v>43400</v>
      </c>
      <c r="F66" s="66">
        <f>'[2]Rebalans 2 - prema djelatnostim'!I55</f>
        <v>62100</v>
      </c>
      <c r="G66" s="66">
        <v>62100</v>
      </c>
      <c r="H66" s="66">
        <v>62100</v>
      </c>
      <c r="I66" s="66">
        <v>59900</v>
      </c>
      <c r="J66" s="66">
        <v>57610.48</v>
      </c>
      <c r="K66" s="66">
        <f t="shared" si="27"/>
        <v>2289.5199999999968</v>
      </c>
      <c r="L66" s="66">
        <f t="shared" si="28"/>
        <v>1.6099643133605526</v>
      </c>
      <c r="M66" s="66">
        <f t="shared" si="29"/>
        <v>0.96177762938230393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</row>
    <row r="67" spans="1:93" s="23" customFormat="1" x14ac:dyDescent="0.3">
      <c r="A67" s="37">
        <v>3223</v>
      </c>
      <c r="B67" s="38" t="s">
        <v>61</v>
      </c>
      <c r="C67" s="64">
        <v>88351.61</v>
      </c>
      <c r="D67" s="66">
        <f>'[2]FP prema izvorima'!AM61</f>
        <v>109000</v>
      </c>
      <c r="E67" s="66">
        <v>109000</v>
      </c>
      <c r="F67" s="66">
        <f>'[2]Rebalans 2 - prema djelatnostim'!I56</f>
        <v>109000</v>
      </c>
      <c r="G67" s="66">
        <f>'[2]Rebalans 2 - prema djelatnostim'!K56</f>
        <v>109000</v>
      </c>
      <c r="H67" s="66">
        <v>109000</v>
      </c>
      <c r="I67" s="66">
        <v>82600</v>
      </c>
      <c r="J67" s="66">
        <v>90285.62</v>
      </c>
      <c r="K67" s="66">
        <f t="shared" si="27"/>
        <v>-7685.6199999999953</v>
      </c>
      <c r="L67" s="66">
        <f t="shared" si="28"/>
        <v>1.0218899236810737</v>
      </c>
      <c r="M67" s="66">
        <f t="shared" si="29"/>
        <v>1.0930462469733655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</row>
    <row r="68" spans="1:93" s="23" customFormat="1" x14ac:dyDescent="0.3">
      <c r="A68" s="37">
        <v>3224</v>
      </c>
      <c r="B68" s="38" t="s">
        <v>62</v>
      </c>
      <c r="C68" s="64">
        <v>6418.41</v>
      </c>
      <c r="D68" s="66">
        <f>'[2]FP prema izvorima'!AM65</f>
        <v>7300</v>
      </c>
      <c r="E68" s="66">
        <v>7300</v>
      </c>
      <c r="F68" s="66">
        <f>'[2]Rebalans 2 - prema djelatnostim'!I57</f>
        <v>7300</v>
      </c>
      <c r="G68" s="66">
        <f>'[2]Rebalans 2 - prema djelatnostim'!K57</f>
        <v>7300</v>
      </c>
      <c r="H68" s="66">
        <v>7300</v>
      </c>
      <c r="I68" s="66">
        <f>'[1]FP 2024 - prema djel. i izvor.'!J60</f>
        <v>5299.9996363636365</v>
      </c>
      <c r="J68" s="66">
        <v>4723.47</v>
      </c>
      <c r="K68" s="66">
        <f t="shared" si="27"/>
        <v>576.5296363636362</v>
      </c>
      <c r="L68" s="66">
        <f t="shared" si="28"/>
        <v>0.73592525251581009</v>
      </c>
      <c r="M68" s="66">
        <f t="shared" si="29"/>
        <v>0.89122081586420698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</row>
    <row r="69" spans="1:93" s="23" customFormat="1" x14ac:dyDescent="0.3">
      <c r="A69" s="37">
        <v>3225</v>
      </c>
      <c r="B69" s="38" t="s">
        <v>63</v>
      </c>
      <c r="C69" s="64">
        <v>9652.3700000000008</v>
      </c>
      <c r="D69" s="66">
        <f>'[2]FP prema izvorima'!AM70</f>
        <v>14700</v>
      </c>
      <c r="E69" s="66">
        <v>14700</v>
      </c>
      <c r="F69" s="66">
        <f>'[2]Rebalans 2 - prema djelatnostim'!I58</f>
        <v>14700</v>
      </c>
      <c r="G69" s="66">
        <f>'[2]Rebalans 2 - prema djelatnostim'!K58</f>
        <v>14700</v>
      </c>
      <c r="H69" s="66">
        <v>14700</v>
      </c>
      <c r="I69" s="66">
        <f>'[1]FP 2024 - prema djel. i izvor.'!J61</f>
        <v>11699.999636363636</v>
      </c>
      <c r="J69" s="66">
        <v>11112.3</v>
      </c>
      <c r="K69" s="66">
        <f t="shared" si="27"/>
        <v>587.69963636363718</v>
      </c>
      <c r="L69" s="66">
        <f t="shared" si="28"/>
        <v>1.1512509362985461</v>
      </c>
      <c r="M69" s="66">
        <f t="shared" si="29"/>
        <v>0.94976926028808883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</row>
    <row r="70" spans="1:93" s="23" customFormat="1" x14ac:dyDescent="0.3">
      <c r="A70" s="37">
        <v>3227</v>
      </c>
      <c r="B70" s="38" t="s">
        <v>64</v>
      </c>
      <c r="C70" s="64">
        <v>3234.29</v>
      </c>
      <c r="D70" s="66">
        <f>'[2]FP prema izvorima'!AM73</f>
        <v>2700</v>
      </c>
      <c r="E70" s="66">
        <v>2700</v>
      </c>
      <c r="F70" s="66">
        <f>'[2]Rebalans 2 - prema djelatnostim'!I59</f>
        <v>2700</v>
      </c>
      <c r="G70" s="66">
        <f>'[2]Rebalans 2 - prema djelatnostim'!K59</f>
        <v>2700</v>
      </c>
      <c r="H70" s="66">
        <v>2700</v>
      </c>
      <c r="I70" s="66">
        <f>'[1]FP 2024 - prema djel. i izvor.'!J62</f>
        <v>3100.0045454545452</v>
      </c>
      <c r="J70" s="66">
        <v>2846.32</v>
      </c>
      <c r="K70" s="66">
        <f t="shared" si="27"/>
        <v>253.68454545454506</v>
      </c>
      <c r="L70" s="66">
        <f t="shared" si="28"/>
        <v>0.88004477025869676</v>
      </c>
      <c r="M70" s="66">
        <f t="shared" si="29"/>
        <v>0.91816639565044633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</row>
    <row r="71" spans="1:93" s="26" customFormat="1" x14ac:dyDescent="0.3">
      <c r="A71" s="36">
        <v>323</v>
      </c>
      <c r="B71" s="41" t="s">
        <v>65</v>
      </c>
      <c r="C71" s="63">
        <f>SUM(C72:C80)</f>
        <v>380162.64</v>
      </c>
      <c r="D71" s="69">
        <f>SUM(D72:D80)</f>
        <v>447160</v>
      </c>
      <c r="E71" s="69">
        <v>447160</v>
      </c>
      <c r="F71" s="69">
        <f>SUM(F72:F80)</f>
        <v>476860</v>
      </c>
      <c r="G71" s="69">
        <f>SUM(G72:G80)</f>
        <v>476860</v>
      </c>
      <c r="H71" s="69">
        <f>SUM(H72:H80)</f>
        <v>476860</v>
      </c>
      <c r="I71" s="69">
        <f>SUM(I72:I80)</f>
        <v>403659.99527272722</v>
      </c>
      <c r="J71" s="69">
        <f>SUM(J72:J80)</f>
        <v>397191.83999999997</v>
      </c>
      <c r="K71" s="69">
        <f t="shared" si="27"/>
        <v>6468.1552727272501</v>
      </c>
      <c r="L71" s="69">
        <f t="shared" si="28"/>
        <v>1.0447945121593221</v>
      </c>
      <c r="M71" s="69">
        <f t="shared" si="29"/>
        <v>0.98397622913224991</v>
      </c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</row>
    <row r="72" spans="1:93" s="23" customFormat="1" x14ac:dyDescent="0.3">
      <c r="A72" s="37">
        <v>3231</v>
      </c>
      <c r="B72" s="38" t="s">
        <v>66</v>
      </c>
      <c r="C72" s="64">
        <v>25917.98</v>
      </c>
      <c r="D72" s="66">
        <f>'[2]FP prema izvorima'!AM76</f>
        <v>30900</v>
      </c>
      <c r="E72" s="66">
        <v>30900</v>
      </c>
      <c r="F72" s="66">
        <v>32900</v>
      </c>
      <c r="G72" s="66">
        <v>32900</v>
      </c>
      <c r="H72" s="66">
        <v>32900</v>
      </c>
      <c r="I72" s="66">
        <v>25800</v>
      </c>
      <c r="J72" s="66">
        <v>25174.54</v>
      </c>
      <c r="K72" s="66">
        <f t="shared" si="27"/>
        <v>625.45999999999913</v>
      </c>
      <c r="L72" s="66">
        <f t="shared" si="28"/>
        <v>0.97131566580420237</v>
      </c>
      <c r="M72" s="66">
        <f t="shared" si="29"/>
        <v>0.97575736434108529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</row>
    <row r="73" spans="1:93" s="23" customFormat="1" x14ac:dyDescent="0.3">
      <c r="A73" s="42">
        <v>3232</v>
      </c>
      <c r="B73" s="31" t="s">
        <v>67</v>
      </c>
      <c r="C73" s="68">
        <v>63083.86</v>
      </c>
      <c r="D73" s="66">
        <f>'[2]FP prema izvorima'!AM81</f>
        <v>77160</v>
      </c>
      <c r="E73" s="66">
        <v>77160</v>
      </c>
      <c r="F73" s="66">
        <f>'[2]Rebalans 2 - prema djelatnostim'!I62</f>
        <v>88660</v>
      </c>
      <c r="G73" s="66">
        <v>88660</v>
      </c>
      <c r="H73" s="66">
        <v>88660</v>
      </c>
      <c r="I73" s="66">
        <v>87960</v>
      </c>
      <c r="J73" s="66">
        <v>88668.42</v>
      </c>
      <c r="K73" s="66">
        <f t="shared" si="27"/>
        <v>-708.41999999999825</v>
      </c>
      <c r="L73" s="66">
        <f t="shared" si="28"/>
        <v>1.4055642758702462</v>
      </c>
      <c r="M73" s="66">
        <f t="shared" si="29"/>
        <v>1.0080538881309686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</row>
    <row r="74" spans="1:93" s="23" customFormat="1" x14ac:dyDescent="0.3">
      <c r="A74" s="37">
        <v>3233</v>
      </c>
      <c r="B74" s="38" t="s">
        <v>68</v>
      </c>
      <c r="C74" s="64">
        <v>18432.939999999999</v>
      </c>
      <c r="D74" s="66">
        <f>'[2]FP prema izvorima'!AM86</f>
        <v>18500</v>
      </c>
      <c r="E74" s="66">
        <v>18500</v>
      </c>
      <c r="F74" s="66">
        <f>'[2]Rebalans 2 - prema djelatnostim'!I63</f>
        <v>18500</v>
      </c>
      <c r="G74" s="66">
        <v>18500</v>
      </c>
      <c r="H74" s="66">
        <v>18500</v>
      </c>
      <c r="I74" s="66">
        <f>'[1]FP 2024 - prema djel. i izvor.'!J66</f>
        <v>14000</v>
      </c>
      <c r="J74" s="66">
        <v>13135.69</v>
      </c>
      <c r="K74" s="66">
        <f t="shared" si="27"/>
        <v>864.30999999999949</v>
      </c>
      <c r="L74" s="66">
        <f t="shared" si="28"/>
        <v>0.71262045012895403</v>
      </c>
      <c r="M74" s="66">
        <f t="shared" si="29"/>
        <v>0.93826357142857142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</row>
    <row r="75" spans="1:93" s="23" customFormat="1" x14ac:dyDescent="0.3">
      <c r="A75" s="37">
        <v>3234</v>
      </c>
      <c r="B75" s="38" t="s">
        <v>69</v>
      </c>
      <c r="C75" s="64">
        <v>42393.72</v>
      </c>
      <c r="D75" s="66">
        <f>'[2]FP prema izvorima'!AM92</f>
        <v>44800</v>
      </c>
      <c r="E75" s="66">
        <v>44800</v>
      </c>
      <c r="F75" s="66">
        <v>45800</v>
      </c>
      <c r="G75" s="66">
        <v>45800</v>
      </c>
      <c r="H75" s="66">
        <v>45800</v>
      </c>
      <c r="I75" s="66">
        <f>'[1]FP 2024 - prema djel. i izvor.'!J67</f>
        <v>47299.996363636361</v>
      </c>
      <c r="J75" s="66">
        <v>47117.31</v>
      </c>
      <c r="K75" s="66">
        <f t="shared" si="27"/>
        <v>182.68636363636324</v>
      </c>
      <c r="L75" s="66">
        <f t="shared" si="28"/>
        <v>1.1114219275873878</v>
      </c>
      <c r="M75" s="66">
        <f t="shared" si="29"/>
        <v>0.99613770871710239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</row>
    <row r="76" spans="1:93" s="23" customFormat="1" x14ac:dyDescent="0.3">
      <c r="A76" s="37">
        <v>3235</v>
      </c>
      <c r="B76" s="38" t="s">
        <v>70</v>
      </c>
      <c r="C76" s="64">
        <v>47086.83</v>
      </c>
      <c r="D76" s="66">
        <f>'[2]FP prema izvorima'!AM99</f>
        <v>50500</v>
      </c>
      <c r="E76" s="66">
        <v>50500</v>
      </c>
      <c r="F76" s="66">
        <f>'[2]Rebalans 2 - prema djelatnostim'!I65</f>
        <v>55500</v>
      </c>
      <c r="G76" s="66">
        <v>55500</v>
      </c>
      <c r="H76" s="66">
        <v>55500</v>
      </c>
      <c r="I76" s="66">
        <f>'[1]FP 2024 - prema djel. i izvor.'!J68</f>
        <v>44000.001818181816</v>
      </c>
      <c r="J76" s="66">
        <v>43565.67</v>
      </c>
      <c r="K76" s="66">
        <f t="shared" si="27"/>
        <v>434.33181818181765</v>
      </c>
      <c r="L76" s="66">
        <f t="shared" si="28"/>
        <v>0.92521985446886101</v>
      </c>
      <c r="M76" s="66">
        <f t="shared" si="29"/>
        <v>0.99012882272194946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</row>
    <row r="77" spans="1:93" s="23" customFormat="1" x14ac:dyDescent="0.3">
      <c r="A77" s="37">
        <v>3236</v>
      </c>
      <c r="B77" s="38" t="s">
        <v>71</v>
      </c>
      <c r="C77" s="64">
        <v>13163.28</v>
      </c>
      <c r="D77" s="66">
        <f>'[2]FP prema izvorima'!AM106</f>
        <v>17800</v>
      </c>
      <c r="E77" s="66">
        <v>17800</v>
      </c>
      <c r="F77" s="66">
        <f>'[2]Rebalans 2 - prema djelatnostim'!I66</f>
        <v>22400</v>
      </c>
      <c r="G77" s="66">
        <v>22400</v>
      </c>
      <c r="H77" s="66">
        <v>22400</v>
      </c>
      <c r="I77" s="66">
        <f>'[1]FP 2024 - prema djel. i izvor.'!J69</f>
        <v>6700.0009090909098</v>
      </c>
      <c r="J77" s="66">
        <v>5916.08</v>
      </c>
      <c r="K77" s="66">
        <f t="shared" si="27"/>
        <v>783.92090909090984</v>
      </c>
      <c r="L77" s="66">
        <f t="shared" si="28"/>
        <v>0.44943813396053262</v>
      </c>
      <c r="M77" s="66">
        <f t="shared" si="29"/>
        <v>0.88299689511575363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</row>
    <row r="78" spans="1:93" s="23" customFormat="1" x14ac:dyDescent="0.3">
      <c r="A78" s="37">
        <v>3237</v>
      </c>
      <c r="B78" s="38" t="s">
        <v>72</v>
      </c>
      <c r="C78" s="64">
        <v>82156.34</v>
      </c>
      <c r="D78" s="66">
        <f>'[2]FP prema izvorima'!AM111</f>
        <v>90000</v>
      </c>
      <c r="E78" s="66">
        <v>90000</v>
      </c>
      <c r="F78" s="66">
        <v>94800</v>
      </c>
      <c r="G78" s="66">
        <v>94800</v>
      </c>
      <c r="H78" s="66">
        <v>94800</v>
      </c>
      <c r="I78" s="66">
        <f>'[1]FP 2024 - prema djel. i izvor.'!J70</f>
        <v>76399.997999999992</v>
      </c>
      <c r="J78" s="66">
        <v>75600.25</v>
      </c>
      <c r="K78" s="66">
        <f t="shared" si="27"/>
        <v>799.74799999999232</v>
      </c>
      <c r="L78" s="66">
        <f t="shared" si="28"/>
        <v>0.92019982876549766</v>
      </c>
      <c r="M78" s="66">
        <f t="shared" si="29"/>
        <v>0.98953209396680886</v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</row>
    <row r="79" spans="1:93" s="23" customFormat="1" x14ac:dyDescent="0.3">
      <c r="A79" s="37">
        <v>3238</v>
      </c>
      <c r="B79" s="38" t="s">
        <v>73</v>
      </c>
      <c r="C79" s="64">
        <v>22485.16</v>
      </c>
      <c r="D79" s="66">
        <f>'[2]FP prema izvorima'!AM121</f>
        <v>27100</v>
      </c>
      <c r="E79" s="66">
        <v>27100</v>
      </c>
      <c r="F79" s="66">
        <v>27900</v>
      </c>
      <c r="G79" s="66">
        <v>27900</v>
      </c>
      <c r="H79" s="66">
        <v>27900</v>
      </c>
      <c r="I79" s="66">
        <f>'[1]FP 2024 - prema djel. i izvor.'!J71</f>
        <v>25799.99818181818</v>
      </c>
      <c r="J79" s="66">
        <v>24904.32</v>
      </c>
      <c r="K79" s="66">
        <f t="shared" si="27"/>
        <v>895.67818181818075</v>
      </c>
      <c r="L79" s="66">
        <f t="shared" si="28"/>
        <v>1.1075891832657629</v>
      </c>
      <c r="M79" s="66">
        <f t="shared" si="29"/>
        <v>0.96528378895586964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</row>
    <row r="80" spans="1:93" s="23" customFormat="1" x14ac:dyDescent="0.3">
      <c r="A80" s="37">
        <v>3239</v>
      </c>
      <c r="B80" s="38" t="s">
        <v>74</v>
      </c>
      <c r="C80" s="64">
        <v>65442.53</v>
      </c>
      <c r="D80" s="72">
        <f>'[2]FP prema izvorima'!AM125</f>
        <v>90400</v>
      </c>
      <c r="E80" s="66">
        <v>90400</v>
      </c>
      <c r="F80" s="66">
        <v>90400</v>
      </c>
      <c r="G80" s="66">
        <f>'[2]Rebalans 2 - prema djelatnostim'!K69</f>
        <v>90400</v>
      </c>
      <c r="H80" s="66">
        <v>90400</v>
      </c>
      <c r="I80" s="66">
        <v>75700</v>
      </c>
      <c r="J80" s="66">
        <v>73109.56</v>
      </c>
      <c r="K80" s="66">
        <f t="shared" si="27"/>
        <v>2590.4400000000023</v>
      </c>
      <c r="L80" s="66">
        <f t="shared" si="28"/>
        <v>1.1171566869434908</v>
      </c>
      <c r="M80" s="66">
        <f t="shared" si="29"/>
        <v>0.96578018494055484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</row>
    <row r="81" spans="1:93" s="26" customFormat="1" x14ac:dyDescent="0.3">
      <c r="A81" s="36">
        <v>324</v>
      </c>
      <c r="B81" s="41" t="s">
        <v>75</v>
      </c>
      <c r="C81" s="63">
        <f>SUM(C82)</f>
        <v>0</v>
      </c>
      <c r="D81" s="73">
        <f>SUM(D82)</f>
        <v>0</v>
      </c>
      <c r="E81" s="73">
        <v>0</v>
      </c>
      <c r="F81" s="73">
        <f>SUM(F82)</f>
        <v>0</v>
      </c>
      <c r="G81" s="73">
        <f>SUM(G82)</f>
        <v>0</v>
      </c>
      <c r="H81" s="73">
        <f>SUM(H82)</f>
        <v>0</v>
      </c>
      <c r="I81" s="73">
        <f>SUM(I82)</f>
        <v>0</v>
      </c>
      <c r="J81" s="73">
        <f>SUM(J82)</f>
        <v>0</v>
      </c>
      <c r="K81" s="73">
        <f t="shared" si="27"/>
        <v>0</v>
      </c>
      <c r="L81" s="87" t="s">
        <v>121</v>
      </c>
      <c r="M81" s="87" t="s">
        <v>121</v>
      </c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</row>
    <row r="82" spans="1:93" s="23" customFormat="1" x14ac:dyDescent="0.3">
      <c r="A82" s="37">
        <v>3241</v>
      </c>
      <c r="B82" s="38" t="s">
        <v>76</v>
      </c>
      <c r="C82" s="64">
        <v>0</v>
      </c>
      <c r="D82" s="66">
        <v>0</v>
      </c>
      <c r="E82" s="66">
        <v>0</v>
      </c>
      <c r="F82" s="66">
        <f>'[2]Rebalans 2 - prema djelatnostim'!I71</f>
        <v>0</v>
      </c>
      <c r="G82" s="66">
        <f>'[2]Rebalans 2 - prema djelatnostim'!K71</f>
        <v>0</v>
      </c>
      <c r="H82" s="66">
        <v>0</v>
      </c>
      <c r="I82" s="66">
        <f>'[1]FP 2024 - prema djel. i izvor.'!J74</f>
        <v>0</v>
      </c>
      <c r="J82" s="66">
        <f>'[1]FP 2024 - prema djel. i izvor.'!K74</f>
        <v>0</v>
      </c>
      <c r="K82" s="66">
        <f t="shared" si="27"/>
        <v>0</v>
      </c>
      <c r="L82" s="68" t="s">
        <v>121</v>
      </c>
      <c r="M82" s="68" t="s">
        <v>121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</row>
    <row r="83" spans="1:93" s="35" customFormat="1" ht="56.25" x14ac:dyDescent="0.3">
      <c r="A83" s="6" t="s">
        <v>42</v>
      </c>
      <c r="B83" s="6" t="s">
        <v>3</v>
      </c>
      <c r="C83" s="6" t="s">
        <v>126</v>
      </c>
      <c r="D83" s="5" t="s">
        <v>4</v>
      </c>
      <c r="E83" s="5" t="s">
        <v>5</v>
      </c>
      <c r="F83" s="5" t="s">
        <v>6</v>
      </c>
      <c r="G83" s="5" t="s">
        <v>7</v>
      </c>
      <c r="H83" s="5" t="s">
        <v>8</v>
      </c>
      <c r="I83" s="5" t="s">
        <v>9</v>
      </c>
      <c r="J83" s="6" t="s">
        <v>133</v>
      </c>
      <c r="K83" s="6" t="s">
        <v>135</v>
      </c>
      <c r="L83" s="6" t="s">
        <v>136</v>
      </c>
      <c r="M83" s="6" t="s">
        <v>138</v>
      </c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</row>
    <row r="84" spans="1:93" s="26" customFormat="1" x14ac:dyDescent="0.3">
      <c r="A84" s="36">
        <v>329</v>
      </c>
      <c r="B84" s="41" t="s">
        <v>77</v>
      </c>
      <c r="C84" s="63">
        <f>SUM(C85:C91)</f>
        <v>27284.03</v>
      </c>
      <c r="D84" s="69">
        <f>SUM(D85:D91)</f>
        <v>35900</v>
      </c>
      <c r="E84" s="69">
        <v>35900</v>
      </c>
      <c r="F84" s="69">
        <f>SUM(F85:F91)</f>
        <v>37500</v>
      </c>
      <c r="G84" s="69">
        <f>SUM(G85:G91)</f>
        <v>37500</v>
      </c>
      <c r="H84" s="69">
        <f>SUM(H85:H91)</f>
        <v>37500</v>
      </c>
      <c r="I84" s="69">
        <f>SUM(I85:I91)</f>
        <v>24799.999</v>
      </c>
      <c r="J84" s="69">
        <f>SUM(J85:J91)</f>
        <v>22718.780000000002</v>
      </c>
      <c r="K84" s="69">
        <f t="shared" ref="K84:K116" si="30">I84-J84</f>
        <v>2081.2189999999973</v>
      </c>
      <c r="L84" s="69">
        <f t="shared" ref="L84:L116" si="31">J84/C84</f>
        <v>0.83267684429316358</v>
      </c>
      <c r="M84" s="69">
        <f t="shared" ref="M84:M116" si="32">J84/I84</f>
        <v>0.91607987564838222</v>
      </c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</row>
    <row r="85" spans="1:93" s="23" customFormat="1" x14ac:dyDescent="0.3">
      <c r="A85" s="37">
        <v>3291</v>
      </c>
      <c r="B85" s="38" t="s">
        <v>78</v>
      </c>
      <c r="C85" s="64">
        <v>7470.02</v>
      </c>
      <c r="D85" s="66">
        <f>'[2]FP prema izvorima'!AM139</f>
        <v>7400</v>
      </c>
      <c r="E85" s="66">
        <v>7400</v>
      </c>
      <c r="F85" s="66">
        <f>'[2]Rebalans 2 - prema djelatnostim'!I74</f>
        <v>7400</v>
      </c>
      <c r="G85" s="66">
        <f>'[2]Rebalans 2 - prema djelatnostim'!K74</f>
        <v>7400</v>
      </c>
      <c r="H85" s="66">
        <v>7400</v>
      </c>
      <c r="I85" s="66">
        <f>'[1]FP 2024 - prema djel. i izvor.'!J77</f>
        <v>7500</v>
      </c>
      <c r="J85" s="66">
        <v>7470</v>
      </c>
      <c r="K85" s="66">
        <f t="shared" si="30"/>
        <v>30</v>
      </c>
      <c r="L85" s="66">
        <f t="shared" si="31"/>
        <v>0.99999732263099694</v>
      </c>
      <c r="M85" s="66">
        <f t="shared" si="32"/>
        <v>0.996</v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</row>
    <row r="86" spans="1:93" s="23" customFormat="1" x14ac:dyDescent="0.3">
      <c r="A86" s="37">
        <v>3292</v>
      </c>
      <c r="B86" s="38" t="s">
        <v>79</v>
      </c>
      <c r="C86" s="64">
        <v>11411.32</v>
      </c>
      <c r="D86" s="66">
        <f>'[2]FP prema izvorima'!AM145</f>
        <v>9500</v>
      </c>
      <c r="E86" s="66">
        <v>9500</v>
      </c>
      <c r="F86" s="66">
        <f>'[2]Rebalans 2 - prema djelatnostim'!I75</f>
        <v>10100</v>
      </c>
      <c r="G86" s="66">
        <v>10100</v>
      </c>
      <c r="H86" s="66">
        <v>10100</v>
      </c>
      <c r="I86" s="66">
        <v>8100</v>
      </c>
      <c r="J86" s="66">
        <v>6464.84</v>
      </c>
      <c r="K86" s="66">
        <f t="shared" si="30"/>
        <v>1635.1599999999999</v>
      </c>
      <c r="L86" s="66">
        <f t="shared" si="31"/>
        <v>0.56652867503496529</v>
      </c>
      <c r="M86" s="66">
        <f t="shared" si="32"/>
        <v>0.79812839506172839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</row>
    <row r="87" spans="1:93" s="23" customFormat="1" x14ac:dyDescent="0.3">
      <c r="A87" s="37">
        <v>3293</v>
      </c>
      <c r="B87" s="38" t="s">
        <v>80</v>
      </c>
      <c r="C87" s="64">
        <v>2828.29</v>
      </c>
      <c r="D87" s="66">
        <f>'[2]FP prema izvorima'!AM149</f>
        <v>6400</v>
      </c>
      <c r="E87" s="66">
        <v>6400</v>
      </c>
      <c r="F87" s="66">
        <f>'[2]Rebalans 2 - prema djelatnostim'!I76</f>
        <v>6400</v>
      </c>
      <c r="G87" s="66">
        <f>'[2]Rebalans 2 - prema djelatnostim'!K76</f>
        <v>6400</v>
      </c>
      <c r="H87" s="66">
        <v>6400</v>
      </c>
      <c r="I87" s="66">
        <f>'[1]FP 2024 - prema djel. i izvor.'!J79</f>
        <v>1900</v>
      </c>
      <c r="J87" s="66">
        <v>2263.9899999999998</v>
      </c>
      <c r="K87" s="66">
        <f t="shared" si="30"/>
        <v>-363.98999999999978</v>
      </c>
      <c r="L87" s="66">
        <f t="shared" si="31"/>
        <v>0.80048014878247986</v>
      </c>
      <c r="M87" s="66">
        <f t="shared" si="32"/>
        <v>1.1915736842105262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</row>
    <row r="88" spans="1:93" s="23" customFormat="1" x14ac:dyDescent="0.3">
      <c r="A88" s="37">
        <v>3294</v>
      </c>
      <c r="B88" s="38" t="s">
        <v>81</v>
      </c>
      <c r="C88" s="64">
        <v>4095.26</v>
      </c>
      <c r="D88" s="66">
        <f>'[2]FP prema izvorima'!AM151</f>
        <v>6200</v>
      </c>
      <c r="E88" s="66">
        <v>6200</v>
      </c>
      <c r="F88" s="66">
        <f>'[2]Rebalans 2 - prema djelatnostim'!I77</f>
        <v>6200</v>
      </c>
      <c r="G88" s="66">
        <f>'[2]Rebalans 2 - prema djelatnostim'!K77</f>
        <v>6200</v>
      </c>
      <c r="H88" s="66">
        <v>6200</v>
      </c>
      <c r="I88" s="66">
        <f>'[1]FP 2024 - prema djel. i izvor.'!J80</f>
        <v>4400</v>
      </c>
      <c r="J88" s="66">
        <v>3979.09</v>
      </c>
      <c r="K88" s="66">
        <f t="shared" si="30"/>
        <v>420.90999999999985</v>
      </c>
      <c r="L88" s="66">
        <f t="shared" si="31"/>
        <v>0.97163305870689531</v>
      </c>
      <c r="M88" s="66">
        <f t="shared" si="32"/>
        <v>0.90433863636363643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</row>
    <row r="89" spans="1:93" s="23" customFormat="1" x14ac:dyDescent="0.3">
      <c r="A89" s="37">
        <v>3295</v>
      </c>
      <c r="B89" s="38" t="s">
        <v>82</v>
      </c>
      <c r="C89" s="64">
        <v>473.48</v>
      </c>
      <c r="D89" s="66">
        <f>'[2]FP prema izvorima'!AM155</f>
        <v>800</v>
      </c>
      <c r="E89" s="66">
        <v>800</v>
      </c>
      <c r="F89" s="66">
        <f>'[2]Rebalans 2 - prema djelatnostim'!I78</f>
        <v>800</v>
      </c>
      <c r="G89" s="66">
        <f>'[2]Rebalans 2 - prema djelatnostim'!K78</f>
        <v>800</v>
      </c>
      <c r="H89" s="66">
        <v>800</v>
      </c>
      <c r="I89" s="66">
        <f>'[1]FP 2024 - prema djel. i izvor.'!J81</f>
        <v>599.99800000000005</v>
      </c>
      <c r="J89" s="66">
        <v>358.33</v>
      </c>
      <c r="K89" s="66">
        <f t="shared" si="30"/>
        <v>241.66800000000006</v>
      </c>
      <c r="L89" s="66">
        <f t="shared" si="31"/>
        <v>0.7568007096392666</v>
      </c>
      <c r="M89" s="66">
        <f t="shared" si="32"/>
        <v>0.5972186573955246</v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</row>
    <row r="90" spans="1:93" s="23" customFormat="1" x14ac:dyDescent="0.3">
      <c r="A90" s="37">
        <v>3296</v>
      </c>
      <c r="B90" s="38" t="s">
        <v>83</v>
      </c>
      <c r="C90" s="64">
        <v>66.36</v>
      </c>
      <c r="D90" s="66">
        <v>100</v>
      </c>
      <c r="E90" s="66">
        <v>100</v>
      </c>
      <c r="F90" s="66">
        <f>'[2]Rebalans 2 - prema djelatnostim'!I79</f>
        <v>1100</v>
      </c>
      <c r="G90" s="66">
        <v>1100</v>
      </c>
      <c r="H90" s="66">
        <v>1100</v>
      </c>
      <c r="I90" s="66">
        <f>'[1]FP 2024 - prema djel. i izvor.'!J82</f>
        <v>900</v>
      </c>
      <c r="J90" s="66">
        <v>891.74</v>
      </c>
      <c r="K90" s="66">
        <f t="shared" si="30"/>
        <v>8.2599999999999909</v>
      </c>
      <c r="L90" s="66">
        <f t="shared" si="31"/>
        <v>13.437914406268836</v>
      </c>
      <c r="M90" s="66">
        <f t="shared" si="32"/>
        <v>0.99082222222222227</v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</row>
    <row r="91" spans="1:93" s="23" customFormat="1" x14ac:dyDescent="0.3">
      <c r="A91" s="37">
        <v>3299</v>
      </c>
      <c r="B91" s="38" t="s">
        <v>77</v>
      </c>
      <c r="C91" s="64">
        <v>939.3</v>
      </c>
      <c r="D91" s="66">
        <f>'[2]FP prema izvorima'!AM163</f>
        <v>5500</v>
      </c>
      <c r="E91" s="66">
        <v>5500</v>
      </c>
      <c r="F91" s="66">
        <f>'[2]Rebalans 2 - prema djelatnostim'!I80</f>
        <v>5500</v>
      </c>
      <c r="G91" s="66">
        <v>5500</v>
      </c>
      <c r="H91" s="66">
        <v>5500</v>
      </c>
      <c r="I91" s="66">
        <f>'[1]FP 2024 - prema djel. i izvor.'!J83</f>
        <v>1400.001</v>
      </c>
      <c r="J91" s="66">
        <v>1290.79</v>
      </c>
      <c r="K91" s="66">
        <f t="shared" si="30"/>
        <v>109.21100000000001</v>
      </c>
      <c r="L91" s="66">
        <f t="shared" si="31"/>
        <v>1.3742041946130097</v>
      </c>
      <c r="M91" s="66">
        <f t="shared" si="32"/>
        <v>0.92199219857700099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</row>
    <row r="92" spans="1:93" s="23" customFormat="1" x14ac:dyDescent="0.3">
      <c r="A92" s="36">
        <v>34</v>
      </c>
      <c r="B92" s="41" t="s">
        <v>84</v>
      </c>
      <c r="C92" s="63">
        <f>SUM(C93:C95)</f>
        <v>4565.8700000000008</v>
      </c>
      <c r="D92" s="69">
        <f>SUM(D93:D95)</f>
        <v>4400</v>
      </c>
      <c r="E92" s="69">
        <v>4400</v>
      </c>
      <c r="F92" s="69">
        <f>SUM(F93:F95)</f>
        <v>6800</v>
      </c>
      <c r="G92" s="69">
        <f>SUM(G93:G95)</f>
        <v>6800</v>
      </c>
      <c r="H92" s="69">
        <f>SUM(H93:H95)</f>
        <v>6800</v>
      </c>
      <c r="I92" s="69">
        <f>SUM(I93:I95)</f>
        <v>5899.9979999999996</v>
      </c>
      <c r="J92" s="69">
        <f>SUM(J93:J95)</f>
        <v>5723.5</v>
      </c>
      <c r="K92" s="69">
        <f t="shared" si="30"/>
        <v>176.49799999999959</v>
      </c>
      <c r="L92" s="69">
        <f t="shared" si="31"/>
        <v>1.253539851112712</v>
      </c>
      <c r="M92" s="69">
        <f t="shared" si="32"/>
        <v>0.97008507460511006</v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</row>
    <row r="93" spans="1:93" s="23" customFormat="1" x14ac:dyDescent="0.3">
      <c r="A93" s="37">
        <v>3431</v>
      </c>
      <c r="B93" s="38" t="s">
        <v>85</v>
      </c>
      <c r="C93" s="64">
        <v>3482.13</v>
      </c>
      <c r="D93" s="66">
        <f>'[2]FP prema izvorima'!AM170</f>
        <v>4400</v>
      </c>
      <c r="E93" s="66">
        <v>4400</v>
      </c>
      <c r="F93" s="66">
        <f>'[2]Rebalans 2 - prema djelatnostim'!I83</f>
        <v>4400</v>
      </c>
      <c r="G93" s="66">
        <f>'[2]Rebalans 2 - prema djelatnostim'!K83</f>
        <v>4400</v>
      </c>
      <c r="H93" s="66">
        <v>4400</v>
      </c>
      <c r="I93" s="66">
        <f>'[1]FP 2024 - prema djel. i izvor.'!J86</f>
        <v>3100</v>
      </c>
      <c r="J93" s="66">
        <v>3067.99</v>
      </c>
      <c r="K93" s="66">
        <f t="shared" si="30"/>
        <v>32.010000000000218</v>
      </c>
      <c r="L93" s="66">
        <f t="shared" si="31"/>
        <v>0.88106704804243374</v>
      </c>
      <c r="M93" s="66">
        <f t="shared" si="32"/>
        <v>0.98967419354838704</v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</row>
    <row r="94" spans="1:93" s="23" customFormat="1" x14ac:dyDescent="0.3">
      <c r="A94" s="37">
        <v>3432</v>
      </c>
      <c r="B94" s="38" t="s">
        <v>86</v>
      </c>
      <c r="C94" s="64">
        <v>1082.93</v>
      </c>
      <c r="D94" s="66">
        <v>0</v>
      </c>
      <c r="E94" s="66">
        <v>0</v>
      </c>
      <c r="F94" s="66">
        <f>'[2]Rebalans 2 - prema djelatnostim'!I84</f>
        <v>1700</v>
      </c>
      <c r="G94" s="66">
        <v>1700</v>
      </c>
      <c r="H94" s="66">
        <v>1700</v>
      </c>
      <c r="I94" s="66">
        <f>'[1]FP 2024 - prema djel. i izvor.'!J87</f>
        <v>1999.9960000000001</v>
      </c>
      <c r="J94" s="66">
        <v>1868.26</v>
      </c>
      <c r="K94" s="66">
        <f t="shared" si="30"/>
        <v>131.7360000000001</v>
      </c>
      <c r="L94" s="66">
        <f t="shared" si="31"/>
        <v>1.725189993813081</v>
      </c>
      <c r="M94" s="66">
        <f t="shared" si="32"/>
        <v>0.93413186826373651</v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</row>
    <row r="95" spans="1:93" s="23" customFormat="1" x14ac:dyDescent="0.3">
      <c r="A95" s="37">
        <v>3433</v>
      </c>
      <c r="B95" s="38" t="s">
        <v>87</v>
      </c>
      <c r="C95" s="64">
        <v>0.81</v>
      </c>
      <c r="D95" s="66">
        <v>0</v>
      </c>
      <c r="E95" s="66">
        <v>0</v>
      </c>
      <c r="F95" s="66">
        <f>'[2]Rebalans 2 - prema djelatnostim'!I85</f>
        <v>700</v>
      </c>
      <c r="G95" s="66">
        <v>700</v>
      </c>
      <c r="H95" s="66">
        <v>700</v>
      </c>
      <c r="I95" s="66">
        <f>'[1]FP 2024 - prema djel. i izvor.'!J88</f>
        <v>800.00199999999995</v>
      </c>
      <c r="J95" s="66">
        <v>787.25</v>
      </c>
      <c r="K95" s="66">
        <f t="shared" si="30"/>
        <v>12.751999999999953</v>
      </c>
      <c r="L95" s="66">
        <f t="shared" si="31"/>
        <v>971.91358024691351</v>
      </c>
      <c r="M95" s="66">
        <f t="shared" si="32"/>
        <v>0.98406003984990043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</row>
    <row r="96" spans="1:93" s="26" customFormat="1" x14ac:dyDescent="0.3">
      <c r="A96" s="36">
        <v>37</v>
      </c>
      <c r="B96" s="41" t="s">
        <v>88</v>
      </c>
      <c r="C96" s="63">
        <f>SUM(C97)</f>
        <v>259463.44</v>
      </c>
      <c r="D96" s="69">
        <f>SUM(D97)</f>
        <v>267100</v>
      </c>
      <c r="E96" s="69">
        <v>267100</v>
      </c>
      <c r="F96" s="69">
        <f>SUM(F97)</f>
        <v>267100</v>
      </c>
      <c r="G96" s="69">
        <f>SUM(G97)</f>
        <v>267100</v>
      </c>
      <c r="H96" s="69">
        <f>SUM(H97)</f>
        <v>267100</v>
      </c>
      <c r="I96" s="69">
        <f>SUM(I97)</f>
        <v>274000</v>
      </c>
      <c r="J96" s="69">
        <f>SUM(J97)</f>
        <v>270070.57</v>
      </c>
      <c r="K96" s="69">
        <f t="shared" si="30"/>
        <v>3929.429999999993</v>
      </c>
      <c r="L96" s="69">
        <f t="shared" si="31"/>
        <v>1.0408810196920228</v>
      </c>
      <c r="M96" s="69">
        <f t="shared" si="32"/>
        <v>0.98565901459854022</v>
      </c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</row>
    <row r="97" spans="1:93" s="26" customFormat="1" x14ac:dyDescent="0.3">
      <c r="A97" s="36">
        <v>372</v>
      </c>
      <c r="B97" s="41" t="s">
        <v>89</v>
      </c>
      <c r="C97" s="63">
        <f>SUM(C98:C99)</f>
        <v>259463.44</v>
      </c>
      <c r="D97" s="69">
        <f>SUM(D98:D99)</f>
        <v>267100</v>
      </c>
      <c r="E97" s="69">
        <v>267100</v>
      </c>
      <c r="F97" s="69">
        <f>SUM(F98:F99)</f>
        <v>267100</v>
      </c>
      <c r="G97" s="69">
        <f>SUM(G98:G99)</f>
        <v>267100</v>
      </c>
      <c r="H97" s="69">
        <f>SUM(H98:H99)</f>
        <v>267100</v>
      </c>
      <c r="I97" s="69">
        <f>SUM(I98:I99)</f>
        <v>274000</v>
      </c>
      <c r="J97" s="69">
        <f>SUM(J98:J99)</f>
        <v>270070.57</v>
      </c>
      <c r="K97" s="69">
        <f t="shared" si="30"/>
        <v>3929.429999999993</v>
      </c>
      <c r="L97" s="69">
        <f t="shared" si="31"/>
        <v>1.0408810196920228</v>
      </c>
      <c r="M97" s="69">
        <f t="shared" si="32"/>
        <v>0.98565901459854022</v>
      </c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</row>
    <row r="98" spans="1:93" s="26" customFormat="1" x14ac:dyDescent="0.3">
      <c r="A98" s="37">
        <v>3721</v>
      </c>
      <c r="B98" s="38" t="s">
        <v>90</v>
      </c>
      <c r="C98" s="64">
        <v>0</v>
      </c>
      <c r="D98" s="66">
        <f>'[2]FP prema izvorima'!AM188</f>
        <v>1700</v>
      </c>
      <c r="E98" s="66">
        <v>1700</v>
      </c>
      <c r="F98" s="66">
        <f>'[2]Rebalans 2 - prema djelatnostim'!I88</f>
        <v>1700</v>
      </c>
      <c r="G98" s="66">
        <f>'[2]Rebalans 2 - prema djelatnostim'!K88</f>
        <v>1700</v>
      </c>
      <c r="H98" s="66">
        <v>1700</v>
      </c>
      <c r="I98" s="66">
        <f>'[1]FP 2024 - prema djel. i izvor.'!J92</f>
        <v>900</v>
      </c>
      <c r="J98" s="66">
        <v>828.02</v>
      </c>
      <c r="K98" s="66">
        <f t="shared" si="30"/>
        <v>71.980000000000018</v>
      </c>
      <c r="L98" s="66" t="s">
        <v>121</v>
      </c>
      <c r="M98" s="66">
        <f t="shared" si="32"/>
        <v>0.92002222222222219</v>
      </c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</row>
    <row r="99" spans="1:93" s="23" customFormat="1" x14ac:dyDescent="0.3">
      <c r="A99" s="37">
        <v>3722</v>
      </c>
      <c r="B99" s="38" t="s">
        <v>91</v>
      </c>
      <c r="C99" s="64">
        <v>259463.44</v>
      </c>
      <c r="D99" s="66">
        <f>'[2]FP prema izvorima'!AM190</f>
        <v>265400</v>
      </c>
      <c r="E99" s="66">
        <v>265400</v>
      </c>
      <c r="F99" s="66">
        <f>'[2]Rebalans 2 - prema djelatnostim'!I89</f>
        <v>265400</v>
      </c>
      <c r="G99" s="66">
        <f>'[2]Rebalans 2 - prema djelatnostim'!K89</f>
        <v>265400</v>
      </c>
      <c r="H99" s="66">
        <v>265400</v>
      </c>
      <c r="I99" s="66">
        <f>'[1]FP 2024 - prema djel. i izvor.'!J93</f>
        <v>273100</v>
      </c>
      <c r="J99" s="66">
        <v>269242.55</v>
      </c>
      <c r="K99" s="66">
        <f t="shared" si="30"/>
        <v>3857.4500000000116</v>
      </c>
      <c r="L99" s="66">
        <f t="shared" si="31"/>
        <v>1.0376897415682147</v>
      </c>
      <c r="M99" s="66">
        <f t="shared" si="32"/>
        <v>0.98587532039545944</v>
      </c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</row>
    <row r="100" spans="1:93" s="26" customFormat="1" x14ac:dyDescent="0.3">
      <c r="A100" s="36">
        <v>38</v>
      </c>
      <c r="B100" s="41" t="s">
        <v>92</v>
      </c>
      <c r="C100" s="63">
        <f>SUM(C101:C103)</f>
        <v>3345.68</v>
      </c>
      <c r="D100" s="69">
        <f>SUM(D101:D103)</f>
        <v>400</v>
      </c>
      <c r="E100" s="69">
        <v>400</v>
      </c>
      <c r="F100" s="69">
        <f>SUM(F101:F103)</f>
        <v>790</v>
      </c>
      <c r="G100" s="69">
        <f>SUM(G101:G103)</f>
        <v>790</v>
      </c>
      <c r="H100" s="69">
        <f>SUM(H101:H103)</f>
        <v>790</v>
      </c>
      <c r="I100" s="69">
        <f>SUM(I101:I103)</f>
        <v>390</v>
      </c>
      <c r="J100" s="69">
        <f>SUM(J101:J103)</f>
        <v>386.47</v>
      </c>
      <c r="K100" s="69">
        <f t="shared" si="30"/>
        <v>3.5299999999999727</v>
      </c>
      <c r="L100" s="69">
        <f t="shared" si="31"/>
        <v>0.11551313933191461</v>
      </c>
      <c r="M100" s="69">
        <f t="shared" si="32"/>
        <v>0.99094871794871797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</row>
    <row r="101" spans="1:93" s="23" customFormat="1" x14ac:dyDescent="0.3">
      <c r="A101" s="37">
        <v>3811</v>
      </c>
      <c r="B101" s="38" t="s">
        <v>93</v>
      </c>
      <c r="C101" s="64">
        <v>0</v>
      </c>
      <c r="D101" s="66">
        <f>'[2]FP prema izvorima'!AM195</f>
        <v>400</v>
      </c>
      <c r="E101" s="66">
        <v>400</v>
      </c>
      <c r="F101" s="66">
        <f>'[2]Rebalans 2 - prema djelatnostim'!I91</f>
        <v>400</v>
      </c>
      <c r="G101" s="66">
        <f>'[2]Rebalans 2 - prema djelatnostim'!K91</f>
        <v>400</v>
      </c>
      <c r="H101" s="66">
        <v>400</v>
      </c>
      <c r="I101" s="66">
        <f>'[1]FP 2024 - prema djel. i izvor.'!J95</f>
        <v>0</v>
      </c>
      <c r="J101" s="66">
        <f>'[1]FP 2024 - prema djel. i izvor.'!K95</f>
        <v>0</v>
      </c>
      <c r="K101" s="66">
        <f t="shared" si="30"/>
        <v>0</v>
      </c>
      <c r="L101" s="68" t="s">
        <v>121</v>
      </c>
      <c r="M101" s="68" t="s">
        <v>121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</row>
    <row r="102" spans="1:93" s="23" customFormat="1" x14ac:dyDescent="0.3">
      <c r="A102" s="37">
        <v>3812</v>
      </c>
      <c r="B102" s="38" t="s">
        <v>94</v>
      </c>
      <c r="C102" s="64">
        <v>0</v>
      </c>
      <c r="D102" s="66">
        <v>0</v>
      </c>
      <c r="E102" s="66">
        <v>0</v>
      </c>
      <c r="F102" s="66">
        <v>390</v>
      </c>
      <c r="G102" s="66">
        <v>390</v>
      </c>
      <c r="H102" s="66">
        <v>390</v>
      </c>
      <c r="I102" s="66">
        <f>'[1]FP 2024 - prema djel. i izvor.'!J96</f>
        <v>390</v>
      </c>
      <c r="J102" s="66">
        <v>386.47</v>
      </c>
      <c r="K102" s="66">
        <f t="shared" si="30"/>
        <v>3.5299999999999727</v>
      </c>
      <c r="L102" s="68" t="s">
        <v>121</v>
      </c>
      <c r="M102" s="68">
        <f t="shared" si="32"/>
        <v>0.99094871794871797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</row>
    <row r="103" spans="1:93" s="23" customFormat="1" x14ac:dyDescent="0.3">
      <c r="A103" s="37">
        <v>3835</v>
      </c>
      <c r="B103" s="38" t="s">
        <v>95</v>
      </c>
      <c r="C103" s="64">
        <v>3345.68</v>
      </c>
      <c r="D103" s="66">
        <v>0</v>
      </c>
      <c r="E103" s="66">
        <v>0</v>
      </c>
      <c r="F103" s="66">
        <v>0</v>
      </c>
      <c r="G103" s="66">
        <v>0</v>
      </c>
      <c r="H103" s="66">
        <v>0</v>
      </c>
      <c r="I103" s="66">
        <f>'[1]FP 2024 - prema djel. i izvor.'!J97</f>
        <v>0</v>
      </c>
      <c r="J103" s="66">
        <f>'[1]FP 2024 - prema djel. i izvor.'!K97</f>
        <v>0</v>
      </c>
      <c r="K103" s="66">
        <f t="shared" si="30"/>
        <v>0</v>
      </c>
      <c r="L103" s="66">
        <f t="shared" si="31"/>
        <v>0</v>
      </c>
      <c r="M103" s="68" t="s">
        <v>121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</row>
    <row r="104" spans="1:93" s="46" customFormat="1" x14ac:dyDescent="0.3">
      <c r="A104" s="43"/>
      <c r="B104" s="44" t="s">
        <v>96</v>
      </c>
      <c r="C104" s="82">
        <f>SUM(C47+C58+C92+C96+C100)</f>
        <v>7219818.4800000004</v>
      </c>
      <c r="D104" s="74">
        <f>SUM(D47+D58+D92+D96+D100)</f>
        <v>7591960</v>
      </c>
      <c r="E104" s="74">
        <v>7595960</v>
      </c>
      <c r="F104" s="74">
        <f>SUM(F47+F58+F92+F96+F100)</f>
        <v>8350320</v>
      </c>
      <c r="G104" s="74">
        <f>SUM(G47+G58+G92+G96+G100)</f>
        <v>8350320</v>
      </c>
      <c r="H104" s="74">
        <f>SUM(H47+H58+H92+H96+H100)</f>
        <v>8350320</v>
      </c>
      <c r="I104" s="74">
        <f>SUM(I47+I58+I92+I96+I100)</f>
        <v>8427350</v>
      </c>
      <c r="J104" s="74">
        <f>SUM(J47+J58+J92+J96+J100)</f>
        <v>8419559.0099999998</v>
      </c>
      <c r="K104" s="74">
        <f t="shared" si="30"/>
        <v>7790.9900000002235</v>
      </c>
      <c r="L104" s="74">
        <f t="shared" si="31"/>
        <v>1.1661732262831073</v>
      </c>
      <c r="M104" s="74">
        <f t="shared" si="32"/>
        <v>0.99907551128171956</v>
      </c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</row>
    <row r="105" spans="1:93" s="35" customFormat="1" x14ac:dyDescent="0.3">
      <c r="A105" s="47">
        <v>41</v>
      </c>
      <c r="B105" s="7" t="s">
        <v>97</v>
      </c>
      <c r="C105" s="63">
        <f>SUM(C106)</f>
        <v>2856.46</v>
      </c>
      <c r="D105" s="63">
        <f>SUM(D106)</f>
        <v>730</v>
      </c>
      <c r="E105" s="63">
        <v>730</v>
      </c>
      <c r="F105" s="63">
        <f>SUM(F106)</f>
        <v>730</v>
      </c>
      <c r="G105" s="63">
        <f>SUM(G106)</f>
        <v>730</v>
      </c>
      <c r="H105" s="63">
        <f>SUM(H106)</f>
        <v>1150</v>
      </c>
      <c r="I105" s="63">
        <f>SUM(I106)</f>
        <v>1150</v>
      </c>
      <c r="J105" s="63">
        <f>SUM(J106)</f>
        <v>1149.6199999999999</v>
      </c>
      <c r="K105" s="63">
        <f t="shared" si="30"/>
        <v>0.38000000000010914</v>
      </c>
      <c r="L105" s="63">
        <f t="shared" si="31"/>
        <v>0.40246318870209974</v>
      </c>
      <c r="M105" s="63">
        <f t="shared" si="32"/>
        <v>0.99966956521739125</v>
      </c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</row>
    <row r="106" spans="1:93" s="35" customFormat="1" x14ac:dyDescent="0.3">
      <c r="A106" s="48">
        <v>4123</v>
      </c>
      <c r="B106" s="9" t="s">
        <v>98</v>
      </c>
      <c r="C106" s="64">
        <v>2856.46</v>
      </c>
      <c r="D106" s="64">
        <v>730</v>
      </c>
      <c r="E106" s="64">
        <v>730</v>
      </c>
      <c r="F106" s="64">
        <f>'[2]Rebalans 2 - prema djelatnostim'!I96</f>
        <v>730</v>
      </c>
      <c r="G106" s="64">
        <f>'[2]Rebalans 2 - prema djelatnostim'!K96</f>
        <v>730</v>
      </c>
      <c r="H106" s="64">
        <v>1150</v>
      </c>
      <c r="I106" s="64">
        <f>'[1]FP 2024 - prema djel. i izvor.'!J100</f>
        <v>1150</v>
      </c>
      <c r="J106" s="64">
        <v>1149.6199999999999</v>
      </c>
      <c r="K106" s="64">
        <f t="shared" si="30"/>
        <v>0.38000000000010914</v>
      </c>
      <c r="L106" s="64">
        <f t="shared" si="31"/>
        <v>0.40246318870209974</v>
      </c>
      <c r="M106" s="64">
        <f t="shared" si="32"/>
        <v>0.99966956521739125</v>
      </c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</row>
    <row r="107" spans="1:93" s="35" customFormat="1" x14ac:dyDescent="0.3">
      <c r="A107" s="47">
        <v>42</v>
      </c>
      <c r="B107" s="7" t="s">
        <v>99</v>
      </c>
      <c r="C107" s="63">
        <f>SUM(C108+C118+C122+C120)</f>
        <v>141219.89000000001</v>
      </c>
      <c r="D107" s="63">
        <f>SUM(D108+D118+D122+D120)</f>
        <v>35190</v>
      </c>
      <c r="E107" s="63">
        <v>35190</v>
      </c>
      <c r="F107" s="63">
        <f>SUM(F108+F118+F122+F120)</f>
        <v>52190</v>
      </c>
      <c r="G107" s="63">
        <f>SUM(G108+G118+G122+G120)</f>
        <v>52190</v>
      </c>
      <c r="H107" s="63">
        <f>SUM(H108+H118+H122+H120)</f>
        <v>110740</v>
      </c>
      <c r="I107" s="63">
        <f>SUM(I108+I118+I122+I120)</f>
        <v>119740</v>
      </c>
      <c r="J107" s="63">
        <f>SUM(J108+J118+J122+J120)</f>
        <v>115962.18000000002</v>
      </c>
      <c r="K107" s="63">
        <f t="shared" si="30"/>
        <v>3777.8199999999779</v>
      </c>
      <c r="L107" s="63">
        <f t="shared" si="31"/>
        <v>0.82114622805611881</v>
      </c>
      <c r="M107" s="63">
        <f t="shared" si="32"/>
        <v>0.96844980791715407</v>
      </c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</row>
    <row r="108" spans="1:93" s="35" customFormat="1" x14ac:dyDescent="0.3">
      <c r="A108" s="47">
        <v>422</v>
      </c>
      <c r="B108" s="7" t="s">
        <v>100</v>
      </c>
      <c r="C108" s="63">
        <f>SUM(C109:C116)</f>
        <v>82202.060000000012</v>
      </c>
      <c r="D108" s="63">
        <f>SUM(D110:D116)</f>
        <v>29890</v>
      </c>
      <c r="E108" s="63">
        <v>29890</v>
      </c>
      <c r="F108" s="63">
        <f>SUM(F110:F116)</f>
        <v>41390</v>
      </c>
      <c r="G108" s="63">
        <f>SUM(G110:G116)</f>
        <v>41390</v>
      </c>
      <c r="H108" s="63">
        <f>SUM(H110:H116)</f>
        <v>99940</v>
      </c>
      <c r="I108" s="63">
        <f>SUM(I110:I116)</f>
        <v>109740</v>
      </c>
      <c r="J108" s="63">
        <f>SUM(J110:J116)</f>
        <v>106173.73000000001</v>
      </c>
      <c r="K108" s="63">
        <f t="shared" si="30"/>
        <v>3566.2699999999895</v>
      </c>
      <c r="L108" s="63">
        <f t="shared" si="31"/>
        <v>1.2916188475082011</v>
      </c>
      <c r="M108" s="63">
        <f t="shared" si="32"/>
        <v>0.96750255148532904</v>
      </c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</row>
    <row r="109" spans="1:93" s="35" customFormat="1" x14ac:dyDescent="0.3">
      <c r="A109" s="48">
        <v>4212</v>
      </c>
      <c r="B109" s="9" t="s">
        <v>101</v>
      </c>
      <c r="C109" s="64">
        <v>79.63</v>
      </c>
      <c r="D109" s="64">
        <v>0</v>
      </c>
      <c r="E109" s="64">
        <v>0</v>
      </c>
      <c r="F109" s="64">
        <v>0</v>
      </c>
      <c r="G109" s="64">
        <v>0</v>
      </c>
      <c r="H109" s="64">
        <v>0</v>
      </c>
      <c r="I109" s="64">
        <v>0</v>
      </c>
      <c r="J109" s="64">
        <v>0</v>
      </c>
      <c r="K109" s="64">
        <f t="shared" si="30"/>
        <v>0</v>
      </c>
      <c r="L109" s="64">
        <f t="shared" si="31"/>
        <v>0</v>
      </c>
      <c r="M109" s="64" t="s">
        <v>121</v>
      </c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</row>
    <row r="110" spans="1:93" s="23" customFormat="1" x14ac:dyDescent="0.3">
      <c r="A110" s="37">
        <v>4221</v>
      </c>
      <c r="B110" s="38" t="s">
        <v>102</v>
      </c>
      <c r="C110" s="64">
        <v>25431.72</v>
      </c>
      <c r="D110" s="66">
        <v>11970</v>
      </c>
      <c r="E110" s="66">
        <v>11970</v>
      </c>
      <c r="F110" s="66">
        <f>'[2]Rebalans 2 - prema djelatnostim'!I98</f>
        <v>15370</v>
      </c>
      <c r="G110" s="66">
        <v>15370</v>
      </c>
      <c r="H110" s="66">
        <v>16560</v>
      </c>
      <c r="I110" s="66">
        <f>'[1]FP 2024 - prema djel. i izvor.'!J103</f>
        <v>19760</v>
      </c>
      <c r="J110" s="66">
        <v>18242.28</v>
      </c>
      <c r="K110" s="66">
        <f t="shared" si="30"/>
        <v>1517.7200000000012</v>
      </c>
      <c r="L110" s="66">
        <f t="shared" si="31"/>
        <v>0.71730421693853175</v>
      </c>
      <c r="M110" s="66">
        <f t="shared" si="32"/>
        <v>0.92319230769230765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</row>
    <row r="111" spans="1:93" s="23" customFormat="1" x14ac:dyDescent="0.3">
      <c r="A111" s="37">
        <v>4222</v>
      </c>
      <c r="B111" s="38" t="s">
        <v>103</v>
      </c>
      <c r="C111" s="64">
        <v>914.53</v>
      </c>
      <c r="D111" s="66">
        <v>0</v>
      </c>
      <c r="E111" s="66">
        <v>0</v>
      </c>
      <c r="F111" s="66">
        <f>'[2]Rebalans 2 - prema djelatnostim'!I99</f>
        <v>800</v>
      </c>
      <c r="G111" s="66">
        <v>800</v>
      </c>
      <c r="H111" s="66">
        <v>18340</v>
      </c>
      <c r="I111" s="66">
        <f>'[1]FP 2024 - prema djel. i izvor.'!J104</f>
        <v>19340</v>
      </c>
      <c r="J111" s="66">
        <v>19909.63</v>
      </c>
      <c r="K111" s="66">
        <f t="shared" si="30"/>
        <v>-569.63000000000102</v>
      </c>
      <c r="L111" s="66">
        <f t="shared" si="31"/>
        <v>21.770341049500839</v>
      </c>
      <c r="M111" s="66">
        <f t="shared" si="32"/>
        <v>1.0294534643226474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</row>
    <row r="112" spans="1:93" s="23" customFormat="1" x14ac:dyDescent="0.3">
      <c r="A112" s="37">
        <v>4223</v>
      </c>
      <c r="B112" s="38" t="s">
        <v>104</v>
      </c>
      <c r="C112" s="64">
        <v>6636.19</v>
      </c>
      <c r="D112" s="66">
        <v>0</v>
      </c>
      <c r="E112" s="66">
        <v>0</v>
      </c>
      <c r="F112" s="66">
        <f>'[2]Rebalans 2 - prema djelatnostim'!I100</f>
        <v>400</v>
      </c>
      <c r="G112" s="66">
        <v>400</v>
      </c>
      <c r="H112" s="66">
        <v>400</v>
      </c>
      <c r="I112" s="66">
        <f>'[1]FP 2024 - prema djel. i izvor.'!J105</f>
        <v>1800</v>
      </c>
      <c r="J112" s="66">
        <v>1485.31</v>
      </c>
      <c r="K112" s="66">
        <f t="shared" si="30"/>
        <v>314.69000000000005</v>
      </c>
      <c r="L112" s="66">
        <f t="shared" si="31"/>
        <v>0.22381969172070118</v>
      </c>
      <c r="M112" s="66">
        <f t="shared" si="32"/>
        <v>0.8251722222222222</v>
      </c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</row>
    <row r="113" spans="1:93" s="23" customFormat="1" x14ac:dyDescent="0.3">
      <c r="A113" s="37">
        <v>4224</v>
      </c>
      <c r="B113" s="38" t="s">
        <v>105</v>
      </c>
      <c r="C113" s="64">
        <v>46177.22</v>
      </c>
      <c r="D113" s="66">
        <v>10620</v>
      </c>
      <c r="E113" s="66">
        <v>10620</v>
      </c>
      <c r="F113" s="66">
        <f>'[2]Rebalans 2 - prema djelatnostim'!I101</f>
        <v>15020</v>
      </c>
      <c r="G113" s="66">
        <v>15020</v>
      </c>
      <c r="H113" s="66">
        <v>54840</v>
      </c>
      <c r="I113" s="66">
        <f>'[1]FP 2024 - prema djel. i izvor.'!J106</f>
        <v>55340</v>
      </c>
      <c r="J113" s="66">
        <v>55339.63</v>
      </c>
      <c r="K113" s="66">
        <f t="shared" si="30"/>
        <v>0.37000000000261934</v>
      </c>
      <c r="L113" s="66">
        <f t="shared" si="31"/>
        <v>1.1984183976428204</v>
      </c>
      <c r="M113" s="66">
        <f t="shared" si="32"/>
        <v>0.99999331405854708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</row>
    <row r="114" spans="1:93" s="23" customFormat="1" x14ac:dyDescent="0.3">
      <c r="A114" s="37">
        <v>4225</v>
      </c>
      <c r="B114" s="38" t="s">
        <v>106</v>
      </c>
      <c r="C114" s="64">
        <v>1053.32</v>
      </c>
      <c r="D114" s="66">
        <v>0</v>
      </c>
      <c r="E114" s="66">
        <v>0</v>
      </c>
      <c r="F114" s="66">
        <f>'[2]Rebalans 2 - prema djelatnostim'!I102</f>
        <v>2500</v>
      </c>
      <c r="G114" s="66">
        <v>2500</v>
      </c>
      <c r="H114" s="66">
        <v>2500</v>
      </c>
      <c r="I114" s="66">
        <f>'[1]FP 2024 - prema djel. i izvor.'!J107</f>
        <v>3000</v>
      </c>
      <c r="J114" s="66">
        <v>2743.85</v>
      </c>
      <c r="K114" s="66">
        <f t="shared" si="30"/>
        <v>256.15000000000009</v>
      </c>
      <c r="L114" s="66">
        <f t="shared" si="31"/>
        <v>2.6049538601754452</v>
      </c>
      <c r="M114" s="66">
        <f t="shared" si="32"/>
        <v>0.91461666666666663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</row>
    <row r="115" spans="1:93" s="23" customFormat="1" x14ac:dyDescent="0.3">
      <c r="A115" s="37">
        <v>4226</v>
      </c>
      <c r="B115" s="38" t="s">
        <v>107</v>
      </c>
      <c r="C115" s="64">
        <v>0</v>
      </c>
      <c r="D115" s="66">
        <v>0</v>
      </c>
      <c r="E115" s="66">
        <v>0</v>
      </c>
      <c r="F115" s="66">
        <v>0</v>
      </c>
      <c r="G115" s="66">
        <v>0</v>
      </c>
      <c r="H115" s="66">
        <v>0</v>
      </c>
      <c r="I115" s="66">
        <f>'[1]FP 2024 - prema djel. i izvor.'!J108</f>
        <v>300</v>
      </c>
      <c r="J115" s="66">
        <v>289</v>
      </c>
      <c r="K115" s="66">
        <f t="shared" si="30"/>
        <v>11</v>
      </c>
      <c r="L115" s="68" t="s">
        <v>121</v>
      </c>
      <c r="M115" s="66">
        <f t="shared" si="32"/>
        <v>0.96333333333333337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</row>
    <row r="116" spans="1:93" s="23" customFormat="1" x14ac:dyDescent="0.3">
      <c r="A116" s="37">
        <v>4227</v>
      </c>
      <c r="B116" s="38" t="s">
        <v>108</v>
      </c>
      <c r="C116" s="64">
        <v>1909.45</v>
      </c>
      <c r="D116" s="66">
        <f>'[2]FP prema izvorima'!AM235</f>
        <v>7300</v>
      </c>
      <c r="E116" s="66">
        <v>7300</v>
      </c>
      <c r="F116" s="66">
        <f>'[2]Rebalans 2 - prema djelatnostim'!I103</f>
        <v>7300</v>
      </c>
      <c r="G116" s="66">
        <f>'[2]Rebalans 2 - prema djelatnostim'!K103</f>
        <v>7300</v>
      </c>
      <c r="H116" s="66">
        <v>7300</v>
      </c>
      <c r="I116" s="66">
        <f>'[1]FP 2024 - prema djel. i izvor.'!J109</f>
        <v>10200</v>
      </c>
      <c r="J116" s="66">
        <v>8164.03</v>
      </c>
      <c r="K116" s="66">
        <f t="shared" si="30"/>
        <v>2035.9700000000003</v>
      </c>
      <c r="L116" s="66">
        <f t="shared" si="31"/>
        <v>4.2755924480871457</v>
      </c>
      <c r="M116" s="66">
        <f t="shared" si="32"/>
        <v>0.80039509803921571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</row>
    <row r="117" spans="1:93" s="35" customFormat="1" ht="56.25" x14ac:dyDescent="0.3">
      <c r="A117" s="6" t="s">
        <v>42</v>
      </c>
      <c r="B117" s="6" t="s">
        <v>3</v>
      </c>
      <c r="C117" s="6" t="s">
        <v>126</v>
      </c>
      <c r="D117" s="5" t="s">
        <v>4</v>
      </c>
      <c r="E117" s="5" t="s">
        <v>5</v>
      </c>
      <c r="F117" s="5" t="s">
        <v>6</v>
      </c>
      <c r="G117" s="5" t="s">
        <v>7</v>
      </c>
      <c r="H117" s="5" t="s">
        <v>8</v>
      </c>
      <c r="I117" s="5" t="s">
        <v>9</v>
      </c>
      <c r="J117" s="6" t="s">
        <v>133</v>
      </c>
      <c r="K117" s="6" t="s">
        <v>135</v>
      </c>
      <c r="L117" s="6" t="s">
        <v>136</v>
      </c>
      <c r="M117" s="6" t="s">
        <v>138</v>
      </c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</row>
    <row r="118" spans="1:93" s="26" customFormat="1" x14ac:dyDescent="0.3">
      <c r="A118" s="36">
        <v>424</v>
      </c>
      <c r="B118" s="41" t="s">
        <v>109</v>
      </c>
      <c r="C118" s="63">
        <f>SUM(C119)</f>
        <v>3215.34</v>
      </c>
      <c r="D118" s="69">
        <f>SUM(D119)</f>
        <v>5300</v>
      </c>
      <c r="E118" s="69">
        <v>5300</v>
      </c>
      <c r="F118" s="69">
        <f>SUM(F119)</f>
        <v>5400</v>
      </c>
      <c r="G118" s="69">
        <f>SUM(G119)</f>
        <v>5400</v>
      </c>
      <c r="H118" s="69">
        <f>SUM(H119)</f>
        <v>5400</v>
      </c>
      <c r="I118" s="69">
        <f>SUM(I119)</f>
        <v>4800</v>
      </c>
      <c r="J118" s="69">
        <f>SUM(J119)</f>
        <v>4721.3500000000004</v>
      </c>
      <c r="K118" s="69">
        <f t="shared" ref="K118:K133" si="33">I118-J118</f>
        <v>78.649999999999636</v>
      </c>
      <c r="L118" s="69">
        <f t="shared" ref="L118:L129" si="34">J118/C118</f>
        <v>1.4683828148811635</v>
      </c>
      <c r="M118" s="69">
        <f t="shared" ref="M118:M129" si="35">J118/I118</f>
        <v>0.9836145833333334</v>
      </c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</row>
    <row r="119" spans="1:93" s="23" customFormat="1" x14ac:dyDescent="0.3">
      <c r="A119" s="37">
        <v>4241</v>
      </c>
      <c r="B119" s="38" t="s">
        <v>110</v>
      </c>
      <c r="C119" s="64">
        <v>3215.34</v>
      </c>
      <c r="D119" s="66">
        <f>'[2]FP prema izvorima'!AM242</f>
        <v>5300</v>
      </c>
      <c r="E119" s="66">
        <v>5300</v>
      </c>
      <c r="F119" s="66">
        <f>'[2]Rebalans 2 - prema djelatnostim'!I104</f>
        <v>5400</v>
      </c>
      <c r="G119" s="66">
        <v>5400</v>
      </c>
      <c r="H119" s="66">
        <v>5400</v>
      </c>
      <c r="I119" s="66">
        <f>'[1]FP 2024 - prema djel. i izvor.'!J110</f>
        <v>4800</v>
      </c>
      <c r="J119" s="66">
        <v>4721.3500000000004</v>
      </c>
      <c r="K119" s="66">
        <f t="shared" si="33"/>
        <v>78.649999999999636</v>
      </c>
      <c r="L119" s="66">
        <f t="shared" si="34"/>
        <v>1.4683828148811635</v>
      </c>
      <c r="M119" s="66">
        <f t="shared" si="35"/>
        <v>0.9836145833333334</v>
      </c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</row>
    <row r="120" spans="1:93" s="26" customFormat="1" x14ac:dyDescent="0.3">
      <c r="A120" s="36">
        <v>425</v>
      </c>
      <c r="B120" s="41" t="s">
        <v>111</v>
      </c>
      <c r="C120" s="63">
        <f t="shared" ref="C120:J120" si="36">SUM(C121)</f>
        <v>11812.33</v>
      </c>
      <c r="D120" s="69">
        <f t="shared" si="36"/>
        <v>0</v>
      </c>
      <c r="E120" s="69">
        <v>0</v>
      </c>
      <c r="F120" s="69">
        <f t="shared" si="36"/>
        <v>0</v>
      </c>
      <c r="G120" s="69">
        <f t="shared" si="36"/>
        <v>0</v>
      </c>
      <c r="H120" s="69">
        <f t="shared" si="36"/>
        <v>0</v>
      </c>
      <c r="I120" s="69">
        <f t="shared" si="36"/>
        <v>0</v>
      </c>
      <c r="J120" s="69">
        <f t="shared" si="36"/>
        <v>0</v>
      </c>
      <c r="K120" s="69">
        <f t="shared" si="33"/>
        <v>0</v>
      </c>
      <c r="L120" s="69">
        <f t="shared" si="34"/>
        <v>0</v>
      </c>
      <c r="M120" s="67" t="s">
        <v>121</v>
      </c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</row>
    <row r="121" spans="1:93" s="23" customFormat="1" x14ac:dyDescent="0.3">
      <c r="A121" s="37">
        <v>4252</v>
      </c>
      <c r="B121" s="38" t="s">
        <v>111</v>
      </c>
      <c r="C121" s="64">
        <v>11812.33</v>
      </c>
      <c r="D121" s="66">
        <v>0</v>
      </c>
      <c r="E121" s="66">
        <v>0</v>
      </c>
      <c r="F121" s="66">
        <v>0</v>
      </c>
      <c r="G121" s="66">
        <v>0</v>
      </c>
      <c r="H121" s="66">
        <v>0</v>
      </c>
      <c r="I121" s="66">
        <v>0</v>
      </c>
      <c r="J121" s="66">
        <v>0</v>
      </c>
      <c r="K121" s="66">
        <f t="shared" si="33"/>
        <v>0</v>
      </c>
      <c r="L121" s="66">
        <f t="shared" si="34"/>
        <v>0</v>
      </c>
      <c r="M121" s="68" t="s">
        <v>121</v>
      </c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</row>
    <row r="122" spans="1:93" s="26" customFormat="1" x14ac:dyDescent="0.3">
      <c r="A122" s="36">
        <v>426</v>
      </c>
      <c r="B122" s="41" t="s">
        <v>112</v>
      </c>
      <c r="C122" s="63">
        <f>SUM(C123:C124)</f>
        <v>43990.16</v>
      </c>
      <c r="D122" s="69">
        <f>SUM(D123:D124)</f>
        <v>0</v>
      </c>
      <c r="E122" s="69">
        <v>0</v>
      </c>
      <c r="F122" s="69">
        <f>SUM(F123:F124)</f>
        <v>5400</v>
      </c>
      <c r="G122" s="69">
        <f>SUM(G123:G124)</f>
        <v>5400</v>
      </c>
      <c r="H122" s="69">
        <f>SUM(H123:H124)</f>
        <v>5400</v>
      </c>
      <c r="I122" s="69">
        <f>SUM(I123:I124)</f>
        <v>5200</v>
      </c>
      <c r="J122" s="69">
        <f>SUM(J123:J124)</f>
        <v>5067.1000000000004</v>
      </c>
      <c r="K122" s="69">
        <f t="shared" si="33"/>
        <v>132.89999999999964</v>
      </c>
      <c r="L122" s="69">
        <f t="shared" si="34"/>
        <v>0.115187123665838</v>
      </c>
      <c r="M122" s="69">
        <f t="shared" si="35"/>
        <v>0.97444230769230777</v>
      </c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</row>
    <row r="123" spans="1:93" s="23" customFormat="1" x14ac:dyDescent="0.3">
      <c r="A123" s="37">
        <v>4262</v>
      </c>
      <c r="B123" s="38" t="s">
        <v>113</v>
      </c>
      <c r="C123" s="64">
        <v>40679.550000000003</v>
      </c>
      <c r="D123" s="66">
        <v>0</v>
      </c>
      <c r="E123" s="66">
        <v>0</v>
      </c>
      <c r="F123" s="66">
        <v>5400</v>
      </c>
      <c r="G123" s="66">
        <v>5400</v>
      </c>
      <c r="H123" s="66">
        <v>5400</v>
      </c>
      <c r="I123" s="66">
        <f>'[1]FP 2024 - prema djel. i izvor.'!J112</f>
        <v>5200</v>
      </c>
      <c r="J123" s="66">
        <v>5067.1000000000004</v>
      </c>
      <c r="K123" s="66">
        <f t="shared" si="33"/>
        <v>132.89999999999964</v>
      </c>
      <c r="L123" s="66">
        <f t="shared" si="34"/>
        <v>0.12456135822544744</v>
      </c>
      <c r="M123" s="66">
        <f t="shared" si="35"/>
        <v>0.97444230769230777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</row>
    <row r="124" spans="1:93" s="23" customFormat="1" x14ac:dyDescent="0.3">
      <c r="A124" s="37">
        <v>4264</v>
      </c>
      <c r="B124" s="38" t="s">
        <v>114</v>
      </c>
      <c r="C124" s="64">
        <v>3310.61</v>
      </c>
      <c r="D124" s="66">
        <v>0</v>
      </c>
      <c r="E124" s="66">
        <v>0</v>
      </c>
      <c r="F124" s="66">
        <v>0</v>
      </c>
      <c r="G124" s="66">
        <v>0</v>
      </c>
      <c r="H124" s="66">
        <v>0</v>
      </c>
      <c r="I124" s="66">
        <v>0</v>
      </c>
      <c r="J124" s="66">
        <v>0</v>
      </c>
      <c r="K124" s="66">
        <f t="shared" si="33"/>
        <v>0</v>
      </c>
      <c r="L124" s="66">
        <f t="shared" si="34"/>
        <v>0</v>
      </c>
      <c r="M124" s="68" t="s">
        <v>121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</row>
    <row r="125" spans="1:93" s="23" customFormat="1" x14ac:dyDescent="0.3">
      <c r="A125" s="36">
        <v>45</v>
      </c>
      <c r="B125" s="41" t="s">
        <v>115</v>
      </c>
      <c r="C125" s="63">
        <f>SUM(C126:C127)</f>
        <v>7042.6</v>
      </c>
      <c r="D125" s="69">
        <f>SUM(D126:D127)</f>
        <v>90160</v>
      </c>
      <c r="E125" s="69">
        <v>124160</v>
      </c>
      <c r="F125" s="69">
        <f>SUM(F126:F127)</f>
        <v>125660</v>
      </c>
      <c r="G125" s="69">
        <f>SUM(G126:G127)</f>
        <v>145220</v>
      </c>
      <c r="H125" s="69">
        <f>SUM(H126:H127)</f>
        <v>149590</v>
      </c>
      <c r="I125" s="69">
        <f>SUM(I126:I127)</f>
        <v>29790</v>
      </c>
      <c r="J125" s="69">
        <f>SUM(J126:J127)</f>
        <v>29673.31</v>
      </c>
      <c r="K125" s="69">
        <f t="shared" si="33"/>
        <v>116.68999999999869</v>
      </c>
      <c r="L125" s="69">
        <f t="shared" si="34"/>
        <v>4.2134027205861475</v>
      </c>
      <c r="M125" s="69">
        <f t="shared" si="35"/>
        <v>0.99608291372943947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</row>
    <row r="126" spans="1:93" s="23" customFormat="1" x14ac:dyDescent="0.3">
      <c r="A126" s="37">
        <v>4511</v>
      </c>
      <c r="B126" s="38" t="s">
        <v>116</v>
      </c>
      <c r="C126" s="64">
        <v>0</v>
      </c>
      <c r="D126" s="66">
        <v>25220</v>
      </c>
      <c r="E126" s="66">
        <v>25220</v>
      </c>
      <c r="F126" s="66">
        <f>'[2]Rebalans 2 - prema djelatnostim'!I109</f>
        <v>25220</v>
      </c>
      <c r="G126" s="66">
        <f>'[2]Rebalans 2 - prema djelatnostim'!K109</f>
        <v>25220</v>
      </c>
      <c r="H126" s="66">
        <v>29590</v>
      </c>
      <c r="I126" s="66">
        <f>'[1]FP 2024 - prema djel. i izvor.'!J115</f>
        <v>29790</v>
      </c>
      <c r="J126" s="66">
        <v>29673.31</v>
      </c>
      <c r="K126" s="66">
        <f t="shared" si="33"/>
        <v>116.68999999999869</v>
      </c>
      <c r="L126" s="68" t="s">
        <v>121</v>
      </c>
      <c r="M126" s="66">
        <f t="shared" si="35"/>
        <v>0.99608291372943947</v>
      </c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</row>
    <row r="127" spans="1:93" s="23" customFormat="1" x14ac:dyDescent="0.3">
      <c r="A127" s="37">
        <v>4521</v>
      </c>
      <c r="B127" s="38" t="s">
        <v>117</v>
      </c>
      <c r="C127" s="64">
        <v>7042.6</v>
      </c>
      <c r="D127" s="66">
        <v>64940</v>
      </c>
      <c r="E127" s="66">
        <v>98940</v>
      </c>
      <c r="F127" s="66">
        <f>'[2]Rebalans 2 - prema djelatnostim'!I110</f>
        <v>100440</v>
      </c>
      <c r="G127" s="66">
        <v>120000</v>
      </c>
      <c r="H127" s="66">
        <v>120000</v>
      </c>
      <c r="I127" s="66">
        <f>'[1]FP 2024 - prema djel. i izvor.'!J116</f>
        <v>0</v>
      </c>
      <c r="J127" s="66">
        <f>'[1]FP 2024 - prema djel. i izvor.'!K116</f>
        <v>0</v>
      </c>
      <c r="K127" s="66">
        <f t="shared" si="33"/>
        <v>0</v>
      </c>
      <c r="L127" s="66">
        <f t="shared" si="34"/>
        <v>0</v>
      </c>
      <c r="M127" s="68" t="s">
        <v>121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</row>
    <row r="128" spans="1:93" s="46" customFormat="1" x14ac:dyDescent="0.3">
      <c r="A128" s="43"/>
      <c r="B128" s="44" t="s">
        <v>118</v>
      </c>
      <c r="C128" s="82">
        <f>SUM(C105+C107+C125)</f>
        <v>151118.95000000001</v>
      </c>
      <c r="D128" s="74">
        <f>SUM(D105+D107+D125)</f>
        <v>126080</v>
      </c>
      <c r="E128" s="74">
        <v>160080</v>
      </c>
      <c r="F128" s="74">
        <f>SUM(F105+F107+F125)</f>
        <v>178580</v>
      </c>
      <c r="G128" s="74">
        <f>SUM(G105+G107+G125)</f>
        <v>198140</v>
      </c>
      <c r="H128" s="74">
        <f>SUM(H105+H107+H125)</f>
        <v>261480</v>
      </c>
      <c r="I128" s="74">
        <f>SUM(I105+I107+I125)</f>
        <v>150680</v>
      </c>
      <c r="J128" s="74">
        <f>SUM(J105+J107+J125)</f>
        <v>146785.11000000002</v>
      </c>
      <c r="K128" s="74">
        <f t="shared" si="33"/>
        <v>3894.8899999999849</v>
      </c>
      <c r="L128" s="74">
        <f t="shared" si="34"/>
        <v>0.97132166415926002</v>
      </c>
      <c r="M128" s="74">
        <f t="shared" si="35"/>
        <v>0.97415124767719685</v>
      </c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</row>
    <row r="129" spans="1:93" s="23" customFormat="1" x14ac:dyDescent="0.3">
      <c r="A129" s="37"/>
      <c r="B129" s="49" t="s">
        <v>119</v>
      </c>
      <c r="C129" s="83">
        <f>SUM(C104+C128)</f>
        <v>7370937.4300000006</v>
      </c>
      <c r="D129" s="69">
        <f>SUM(D104+D128)</f>
        <v>7718040</v>
      </c>
      <c r="E129" s="69">
        <v>7756040</v>
      </c>
      <c r="F129" s="69">
        <f>SUM(F104+F128)</f>
        <v>8528900</v>
      </c>
      <c r="G129" s="69">
        <f>SUM(G104+G128)</f>
        <v>8548460</v>
      </c>
      <c r="H129" s="69">
        <f>SUM(H104+H128)</f>
        <v>8611800</v>
      </c>
      <c r="I129" s="69">
        <f>SUM(I104+I128)</f>
        <v>8578030</v>
      </c>
      <c r="J129" s="69">
        <f>SUM(J104+J128)</f>
        <v>8566344.1199999992</v>
      </c>
      <c r="K129" s="69">
        <f t="shared" si="33"/>
        <v>11685.88000000082</v>
      </c>
      <c r="L129" s="69">
        <f t="shared" si="34"/>
        <v>1.162178379799379</v>
      </c>
      <c r="M129" s="69">
        <f t="shared" si="35"/>
        <v>0.99863769653405254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</row>
    <row r="130" spans="1:93" s="26" customFormat="1" x14ac:dyDescent="0.3">
      <c r="A130" s="36"/>
      <c r="B130" s="41"/>
      <c r="C130" s="41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</row>
    <row r="131" spans="1:93" s="23" customFormat="1" x14ac:dyDescent="0.3">
      <c r="A131" s="37"/>
      <c r="B131" s="7"/>
      <c r="C131" s="7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</row>
    <row r="132" spans="1:93" s="50" customFormat="1" x14ac:dyDescent="0.3">
      <c r="A132" s="37"/>
      <c r="B132" s="41" t="s">
        <v>127</v>
      </c>
      <c r="C132" s="41">
        <v>0</v>
      </c>
      <c r="D132" s="69">
        <v>0</v>
      </c>
      <c r="E132" s="69">
        <v>0</v>
      </c>
      <c r="F132" s="69">
        <v>0</v>
      </c>
      <c r="G132" s="69">
        <v>0</v>
      </c>
      <c r="H132" s="69">
        <v>0</v>
      </c>
      <c r="I132" s="69">
        <f>I44-I129</f>
        <v>0</v>
      </c>
      <c r="J132" s="69">
        <f>J44-J129</f>
        <v>19169.410000002012</v>
      </c>
      <c r="K132" s="69">
        <f t="shared" si="33"/>
        <v>-19169.410000002012</v>
      </c>
      <c r="L132" s="67" t="s">
        <v>121</v>
      </c>
      <c r="M132" s="67" t="s">
        <v>121</v>
      </c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</row>
    <row r="133" spans="1:93" s="1" customFormat="1" x14ac:dyDescent="0.3">
      <c r="A133" s="37"/>
      <c r="B133" s="41" t="s">
        <v>120</v>
      </c>
      <c r="C133" s="84">
        <f>C129-C44</f>
        <v>12991.680000000633</v>
      </c>
      <c r="D133" s="67">
        <f>SUM(D129-D44)</f>
        <v>0</v>
      </c>
      <c r="E133" s="67">
        <v>38000</v>
      </c>
      <c r="F133" s="67">
        <f t="shared" ref="F133:H133" si="37">SUM(F129-F44)</f>
        <v>0</v>
      </c>
      <c r="G133" s="67">
        <f t="shared" si="37"/>
        <v>19560</v>
      </c>
      <c r="H133" s="67">
        <f t="shared" si="37"/>
        <v>82900</v>
      </c>
      <c r="I133" s="67">
        <v>0</v>
      </c>
      <c r="J133" s="67">
        <v>0</v>
      </c>
      <c r="K133" s="67">
        <f t="shared" si="33"/>
        <v>0</v>
      </c>
      <c r="L133" s="67" t="s">
        <v>121</v>
      </c>
      <c r="M133" s="67" t="s">
        <v>121</v>
      </c>
    </row>
    <row r="134" spans="1:93" s="1" customFormat="1" x14ac:dyDescent="0.3">
      <c r="A134" s="59"/>
      <c r="B134" s="60"/>
      <c r="C134" s="60"/>
      <c r="D134" s="61"/>
      <c r="E134" s="61"/>
      <c r="F134" s="61"/>
      <c r="G134" s="62"/>
      <c r="H134" s="62"/>
      <c r="I134" s="62"/>
      <c r="J134" s="62"/>
      <c r="K134" s="62"/>
      <c r="L134" s="62"/>
      <c r="M134" s="62"/>
    </row>
    <row r="135" spans="1:93" x14ac:dyDescent="0.3">
      <c r="A135" s="139" t="s">
        <v>128</v>
      </c>
      <c r="B135" s="139"/>
      <c r="C135" s="139"/>
      <c r="D135" s="139"/>
      <c r="E135" s="139"/>
      <c r="F135" s="139"/>
      <c r="G135" s="1"/>
      <c r="H135" s="1"/>
      <c r="I135" s="1"/>
      <c r="J135" s="1"/>
      <c r="K135" s="1"/>
      <c r="L135" s="1"/>
      <c r="M135" s="1"/>
    </row>
    <row r="136" spans="1:93" x14ac:dyDescent="0.3">
      <c r="A136" s="139"/>
      <c r="B136" s="139"/>
      <c r="C136" s="139"/>
      <c r="D136" s="139"/>
      <c r="E136" s="139"/>
      <c r="F136" s="139"/>
      <c r="G136" s="1"/>
      <c r="H136" s="1"/>
      <c r="I136" s="1"/>
      <c r="J136" s="1"/>
      <c r="K136" s="1"/>
      <c r="L136" s="1"/>
      <c r="M136" s="1"/>
    </row>
    <row r="137" spans="1:93" s="51" customFormat="1" ht="18.75" customHeight="1" x14ac:dyDescent="0.3">
      <c r="A137" s="131" t="s">
        <v>122</v>
      </c>
      <c r="B137" s="131"/>
      <c r="C137" s="53"/>
      <c r="I137" s="52"/>
      <c r="J137" s="52"/>
      <c r="K137" s="132" t="s">
        <v>123</v>
      </c>
      <c r="L137" s="132"/>
      <c r="M137" s="132"/>
    </row>
    <row r="138" spans="1:93" x14ac:dyDescent="0.3">
      <c r="D138" s="2"/>
      <c r="E138" s="2"/>
      <c r="I138" s="1"/>
      <c r="J138" s="1"/>
      <c r="K138" s="1"/>
      <c r="L138" s="1"/>
      <c r="M138" s="1"/>
    </row>
    <row r="139" spans="1:93" s="55" customFormat="1" x14ac:dyDescent="0.3">
      <c r="A139" s="131" t="s">
        <v>124</v>
      </c>
      <c r="B139" s="131"/>
      <c r="C139" s="53"/>
      <c r="I139" s="56"/>
      <c r="J139" s="56"/>
      <c r="K139" s="133" t="s">
        <v>125</v>
      </c>
      <c r="L139" s="133"/>
      <c r="M139" s="133"/>
    </row>
    <row r="177" spans="2:3" x14ac:dyDescent="0.3">
      <c r="B177" s="57"/>
      <c r="C177" s="57"/>
    </row>
  </sheetData>
  <mergeCells count="9">
    <mergeCell ref="A139:B139"/>
    <mergeCell ref="K137:M137"/>
    <mergeCell ref="K139:M139"/>
    <mergeCell ref="A2:M3"/>
    <mergeCell ref="A1:F1"/>
    <mergeCell ref="A4:F4"/>
    <mergeCell ref="A45:F45"/>
    <mergeCell ref="A135:F136"/>
    <mergeCell ref="A137:B137"/>
  </mergeCells>
  <pageMargins left="0.7" right="0.7" top="0.75" bottom="0.75" header="0.3" footer="0.3"/>
  <pageSetup paperSize="9" scale="4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70EFE-E4EF-4BEE-ADBE-49ACBDB8D519}">
  <dimension ref="B2:Y34"/>
  <sheetViews>
    <sheetView workbookViewId="0">
      <selection activeCell="B26" sqref="B26:X26"/>
    </sheetView>
  </sheetViews>
  <sheetFormatPr defaultRowHeight="15" x14ac:dyDescent="0.25"/>
  <cols>
    <col min="6" max="6" width="7.7109375" customWidth="1"/>
    <col min="7" max="7" width="4.42578125" customWidth="1"/>
    <col min="8" max="8" width="3" customWidth="1"/>
    <col min="9" max="9" width="11.7109375" customWidth="1"/>
    <col min="10" max="10" width="12" customWidth="1"/>
    <col min="11" max="11" width="10.42578125" customWidth="1"/>
    <col min="12" max="12" width="4.85546875" customWidth="1"/>
    <col min="13" max="13" width="4.28515625" customWidth="1"/>
    <col min="14" max="14" width="4.42578125" customWidth="1"/>
    <col min="15" max="15" width="6" customWidth="1"/>
    <col min="16" max="16" width="4.85546875" customWidth="1"/>
    <col min="17" max="17" width="4.28515625" customWidth="1"/>
    <col min="20" max="22" width="4.140625" customWidth="1"/>
    <col min="23" max="25" width="4.85546875" customWidth="1"/>
  </cols>
  <sheetData>
    <row r="2" spans="2:25" x14ac:dyDescent="0.25">
      <c r="B2" s="156" t="s">
        <v>141</v>
      </c>
      <c r="C2" s="145"/>
      <c r="D2" s="145"/>
      <c r="E2" s="145"/>
      <c r="F2" s="145"/>
      <c r="G2" s="145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2:25" x14ac:dyDescent="0.25">
      <c r="B3" s="145"/>
      <c r="C3" s="145"/>
      <c r="D3" s="145"/>
      <c r="E3" s="145"/>
      <c r="F3" s="145"/>
      <c r="G3" s="145"/>
      <c r="H3" s="88"/>
      <c r="I3" s="88"/>
      <c r="J3" s="88"/>
      <c r="K3" s="88"/>
      <c r="L3" s="88"/>
      <c r="M3" s="157"/>
      <c r="N3" s="145"/>
      <c r="O3" s="145"/>
      <c r="P3" s="88"/>
      <c r="Q3" s="158"/>
      <c r="R3" s="145"/>
      <c r="S3" s="88"/>
      <c r="T3" s="88"/>
      <c r="U3" s="88"/>
      <c r="V3" s="88"/>
      <c r="W3" s="88"/>
      <c r="X3" s="88"/>
      <c r="Y3" s="88"/>
    </row>
    <row r="4" spans="2:25" x14ac:dyDescent="0.25">
      <c r="B4" s="156" t="s">
        <v>142</v>
      </c>
      <c r="C4" s="145"/>
      <c r="D4" s="145"/>
      <c r="E4" s="145"/>
      <c r="F4" s="88"/>
      <c r="G4" s="88"/>
      <c r="H4" s="88"/>
      <c r="I4" s="88"/>
      <c r="J4" s="88"/>
      <c r="K4" s="88"/>
      <c r="L4" s="88"/>
      <c r="M4" s="145"/>
      <c r="N4" s="145"/>
      <c r="O4" s="145"/>
      <c r="P4" s="88"/>
      <c r="Q4" s="145"/>
      <c r="R4" s="145"/>
      <c r="S4" s="88"/>
      <c r="T4" s="88"/>
      <c r="U4" s="88"/>
      <c r="V4" s="88"/>
      <c r="W4" s="88"/>
      <c r="X4" s="88"/>
      <c r="Y4" s="88"/>
    </row>
    <row r="5" spans="2:25" x14ac:dyDescent="0.25">
      <c r="B5" s="145"/>
      <c r="C5" s="145"/>
      <c r="D5" s="145"/>
      <c r="E5" s="145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</row>
    <row r="6" spans="2:25" x14ac:dyDescent="0.25">
      <c r="B6" s="156" t="s">
        <v>143</v>
      </c>
      <c r="C6" s="145"/>
      <c r="D6" s="145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</row>
    <row r="7" spans="2:25" x14ac:dyDescent="0.25"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</row>
    <row r="8" spans="2:25" ht="15.75" x14ac:dyDescent="0.25">
      <c r="B8" s="159" t="s">
        <v>144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88"/>
    </row>
    <row r="9" spans="2:25" ht="15.75" x14ac:dyDescent="0.25">
      <c r="B9" s="160" t="s">
        <v>145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88"/>
    </row>
    <row r="10" spans="2:25" ht="15.75" x14ac:dyDescent="0.25">
      <c r="B10" s="160" t="s">
        <v>146</v>
      </c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88"/>
    </row>
    <row r="11" spans="2:25" x14ac:dyDescent="0.25"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8"/>
      <c r="T11" s="89"/>
      <c r="U11" s="88"/>
      <c r="V11" s="88"/>
      <c r="W11" s="88"/>
      <c r="X11" s="88"/>
      <c r="Y11" s="88"/>
    </row>
    <row r="12" spans="2:25" ht="16.5" thickBot="1" x14ac:dyDescent="0.3">
      <c r="B12" s="154" t="s">
        <v>147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88"/>
    </row>
    <row r="13" spans="2:25" ht="35.25" thickTop="1" thickBot="1" x14ac:dyDescent="0.3">
      <c r="B13" s="152" t="s">
        <v>148</v>
      </c>
      <c r="C13" s="153"/>
      <c r="D13" s="153"/>
      <c r="E13" s="153"/>
      <c r="F13" s="153"/>
      <c r="G13" s="153"/>
      <c r="H13" s="153"/>
      <c r="I13" s="90" t="s">
        <v>149</v>
      </c>
      <c r="J13" s="90" t="s">
        <v>150</v>
      </c>
      <c r="K13" s="91" t="s">
        <v>151</v>
      </c>
      <c r="L13" s="152" t="s">
        <v>152</v>
      </c>
      <c r="M13" s="153"/>
      <c r="N13" s="153"/>
      <c r="O13" s="152" t="s">
        <v>153</v>
      </c>
      <c r="P13" s="153"/>
      <c r="Q13" s="153"/>
      <c r="R13" s="152" t="s">
        <v>154</v>
      </c>
      <c r="S13" s="153"/>
      <c r="T13" s="152" t="s">
        <v>155</v>
      </c>
      <c r="U13" s="153"/>
      <c r="V13" s="153"/>
      <c r="W13" s="152" t="s">
        <v>156</v>
      </c>
      <c r="X13" s="153"/>
      <c r="Y13" s="153"/>
    </row>
    <row r="14" spans="2:25" ht="16.5" thickTop="1" thickBot="1" x14ac:dyDescent="0.3">
      <c r="B14" s="91" t="s">
        <v>157</v>
      </c>
      <c r="C14" s="152" t="s">
        <v>158</v>
      </c>
      <c r="D14" s="153"/>
      <c r="E14" s="153"/>
      <c r="F14" s="153"/>
      <c r="G14" s="152"/>
      <c r="H14" s="153"/>
      <c r="I14" s="91" t="s">
        <v>159</v>
      </c>
      <c r="J14" s="91" t="s">
        <v>160</v>
      </c>
      <c r="K14" s="91" t="s">
        <v>161</v>
      </c>
      <c r="L14" s="152" t="s">
        <v>162</v>
      </c>
      <c r="M14" s="153"/>
      <c r="N14" s="153"/>
      <c r="O14" s="152" t="s">
        <v>163</v>
      </c>
      <c r="P14" s="153"/>
      <c r="Q14" s="153"/>
      <c r="R14" s="152" t="s">
        <v>164</v>
      </c>
      <c r="S14" s="153"/>
      <c r="T14" s="152" t="s">
        <v>165</v>
      </c>
      <c r="U14" s="153"/>
      <c r="V14" s="153"/>
      <c r="W14" s="152" t="s">
        <v>166</v>
      </c>
      <c r="X14" s="153"/>
      <c r="Y14" s="153"/>
    </row>
    <row r="15" spans="2:25" ht="15.75" thickTop="1" x14ac:dyDescent="0.25">
      <c r="B15" s="92"/>
      <c r="C15" s="148" t="s">
        <v>167</v>
      </c>
      <c r="D15" s="145"/>
      <c r="E15" s="145"/>
      <c r="F15" s="145"/>
      <c r="G15" s="148"/>
      <c r="H15" s="145"/>
      <c r="I15" s="93">
        <f>I16</f>
        <v>7357945.75</v>
      </c>
      <c r="J15" s="93">
        <v>8528900</v>
      </c>
      <c r="K15" s="93">
        <v>4006645.25</v>
      </c>
      <c r="L15" s="149">
        <v>4578868.28</v>
      </c>
      <c r="M15" s="145"/>
      <c r="N15" s="145"/>
      <c r="O15" s="149">
        <v>8585513.5299999993</v>
      </c>
      <c r="P15" s="145"/>
      <c r="Q15" s="145"/>
      <c r="R15" s="149">
        <f>J15-O15</f>
        <v>-56613.529999999329</v>
      </c>
      <c r="S15" s="145"/>
      <c r="T15" s="149">
        <f>O15/I15</f>
        <v>1.1668356660552981</v>
      </c>
      <c r="U15" s="145"/>
      <c r="V15" s="145"/>
      <c r="W15" s="149">
        <f>O15/J15</f>
        <v>1.0066378466156245</v>
      </c>
      <c r="X15" s="145"/>
      <c r="Y15" s="145"/>
    </row>
    <row r="16" spans="2:25" x14ac:dyDescent="0.25">
      <c r="B16" s="94" t="s">
        <v>168</v>
      </c>
      <c r="C16" s="151" t="s">
        <v>39</v>
      </c>
      <c r="D16" s="145"/>
      <c r="E16" s="145"/>
      <c r="F16" s="145"/>
      <c r="G16" s="151"/>
      <c r="H16" s="145"/>
      <c r="I16" s="95">
        <v>7357945.75</v>
      </c>
      <c r="J16" s="95">
        <v>8528900</v>
      </c>
      <c r="K16" s="95">
        <v>4006645.25</v>
      </c>
      <c r="L16" s="144">
        <v>4578868.28</v>
      </c>
      <c r="M16" s="145"/>
      <c r="N16" s="145"/>
      <c r="O16" s="144">
        <v>8585513.5299999993</v>
      </c>
      <c r="P16" s="145"/>
      <c r="Q16" s="145"/>
      <c r="R16" s="144">
        <f>J16-O16</f>
        <v>-56613.529999999329</v>
      </c>
      <c r="S16" s="145"/>
      <c r="T16" s="144">
        <f>O16/I16</f>
        <v>1.1668356660552981</v>
      </c>
      <c r="U16" s="145"/>
      <c r="V16" s="145"/>
      <c r="W16" s="144">
        <f>O16/J16</f>
        <v>1.0066378466156245</v>
      </c>
      <c r="X16" s="145"/>
      <c r="Y16" s="145"/>
    </row>
    <row r="17" spans="2:25" x14ac:dyDescent="0.25">
      <c r="B17" s="94" t="s">
        <v>169</v>
      </c>
      <c r="C17" s="151" t="s">
        <v>170</v>
      </c>
      <c r="D17" s="145"/>
      <c r="E17" s="145"/>
      <c r="F17" s="145"/>
      <c r="G17" s="151"/>
      <c r="H17" s="145"/>
      <c r="I17" s="95">
        <v>0</v>
      </c>
      <c r="J17" s="95">
        <v>0</v>
      </c>
      <c r="K17" s="95">
        <v>0</v>
      </c>
      <c r="L17" s="144">
        <v>0</v>
      </c>
      <c r="M17" s="145"/>
      <c r="N17" s="145"/>
      <c r="O17" s="144">
        <v>0</v>
      </c>
      <c r="P17" s="145"/>
      <c r="Q17" s="145"/>
      <c r="R17" s="144">
        <v>0</v>
      </c>
      <c r="S17" s="145"/>
      <c r="T17" s="144">
        <v>0</v>
      </c>
      <c r="U17" s="145"/>
      <c r="V17" s="145"/>
      <c r="W17" s="144">
        <v>0</v>
      </c>
      <c r="X17" s="145"/>
      <c r="Y17" s="145"/>
    </row>
    <row r="18" spans="2:25" x14ac:dyDescent="0.25">
      <c r="B18" s="92"/>
      <c r="C18" s="148" t="s">
        <v>171</v>
      </c>
      <c r="D18" s="145"/>
      <c r="E18" s="145"/>
      <c r="F18" s="145"/>
      <c r="G18" s="148"/>
      <c r="H18" s="145"/>
      <c r="I18" s="93">
        <f>I19+I20</f>
        <v>7370937.4300000006</v>
      </c>
      <c r="J18" s="93">
        <v>8528900</v>
      </c>
      <c r="K18" s="93">
        <v>4003131.81</v>
      </c>
      <c r="L18" s="149">
        <v>4563212.3099999996</v>
      </c>
      <c r="M18" s="145"/>
      <c r="N18" s="145"/>
      <c r="O18" s="149">
        <v>8566344.1199999992</v>
      </c>
      <c r="P18" s="145"/>
      <c r="Q18" s="145"/>
      <c r="R18" s="149">
        <v>-37444.120000000003</v>
      </c>
      <c r="S18" s="145"/>
      <c r="T18" s="149">
        <f>O18/I18</f>
        <v>1.162178379799379</v>
      </c>
      <c r="U18" s="145"/>
      <c r="V18" s="145"/>
      <c r="W18" s="149">
        <f>O18/J18</f>
        <v>1.0043902636916835</v>
      </c>
      <c r="X18" s="145"/>
      <c r="Y18" s="145"/>
    </row>
    <row r="19" spans="2:25" x14ac:dyDescent="0.25">
      <c r="B19" s="94" t="s">
        <v>172</v>
      </c>
      <c r="C19" s="151" t="s">
        <v>96</v>
      </c>
      <c r="D19" s="145"/>
      <c r="E19" s="145"/>
      <c r="F19" s="145"/>
      <c r="G19" s="151"/>
      <c r="H19" s="145"/>
      <c r="I19" s="95">
        <v>7219818.4800000004</v>
      </c>
      <c r="J19" s="95">
        <v>8350320</v>
      </c>
      <c r="K19" s="95">
        <v>3966589.51</v>
      </c>
      <c r="L19" s="144">
        <v>4452969.5</v>
      </c>
      <c r="M19" s="145"/>
      <c r="N19" s="145"/>
      <c r="O19" s="144">
        <v>8419559.0099999998</v>
      </c>
      <c r="P19" s="145"/>
      <c r="Q19" s="145"/>
      <c r="R19" s="144">
        <v>-69239.009999999995</v>
      </c>
      <c r="S19" s="145"/>
      <c r="T19" s="144">
        <f>O19/I19</f>
        <v>1.1661732262831073</v>
      </c>
      <c r="U19" s="145"/>
      <c r="V19" s="145"/>
      <c r="W19" s="144">
        <f>O19/J19</f>
        <v>1.0082917792372028</v>
      </c>
      <c r="X19" s="145"/>
      <c r="Y19" s="145"/>
    </row>
    <row r="20" spans="2:25" x14ac:dyDescent="0.25">
      <c r="B20" s="94" t="s">
        <v>173</v>
      </c>
      <c r="C20" s="151" t="s">
        <v>174</v>
      </c>
      <c r="D20" s="145"/>
      <c r="E20" s="145"/>
      <c r="F20" s="145"/>
      <c r="G20" s="151"/>
      <c r="H20" s="145"/>
      <c r="I20" s="95">
        <v>151118.95000000001</v>
      </c>
      <c r="J20" s="95">
        <v>178580</v>
      </c>
      <c r="K20" s="95">
        <v>36542.300000000003</v>
      </c>
      <c r="L20" s="144">
        <v>110242.81</v>
      </c>
      <c r="M20" s="145"/>
      <c r="N20" s="145"/>
      <c r="O20" s="144">
        <v>146785.10999999999</v>
      </c>
      <c r="P20" s="145"/>
      <c r="Q20" s="145"/>
      <c r="R20" s="144">
        <v>31794.89</v>
      </c>
      <c r="S20" s="145"/>
      <c r="T20" s="144">
        <f>O20/I20</f>
        <v>0.9713216641592598</v>
      </c>
      <c r="U20" s="145"/>
      <c r="V20" s="145"/>
      <c r="W20" s="144">
        <f>O20/J20</f>
        <v>0.82195716205622127</v>
      </c>
      <c r="X20" s="145"/>
      <c r="Y20" s="145"/>
    </row>
    <row r="21" spans="2:25" x14ac:dyDescent="0.25">
      <c r="B21" s="94" t="s">
        <v>169</v>
      </c>
      <c r="C21" s="151" t="s">
        <v>170</v>
      </c>
      <c r="D21" s="145"/>
      <c r="E21" s="145"/>
      <c r="F21" s="145"/>
      <c r="G21" s="151"/>
      <c r="H21" s="145"/>
      <c r="I21" s="95">
        <v>0</v>
      </c>
      <c r="J21" s="95">
        <v>0</v>
      </c>
      <c r="K21" s="95">
        <v>0</v>
      </c>
      <c r="L21" s="144">
        <v>0</v>
      </c>
      <c r="M21" s="145"/>
      <c r="N21" s="145"/>
      <c r="O21" s="144">
        <v>0</v>
      </c>
      <c r="P21" s="145"/>
      <c r="Q21" s="145"/>
      <c r="R21" s="144">
        <v>0</v>
      </c>
      <c r="S21" s="145"/>
      <c r="T21" s="144">
        <v>0</v>
      </c>
      <c r="U21" s="145"/>
      <c r="V21" s="145"/>
      <c r="W21" s="144">
        <v>0</v>
      </c>
      <c r="X21" s="145"/>
      <c r="Y21" s="145"/>
    </row>
    <row r="22" spans="2:25" x14ac:dyDescent="0.25">
      <c r="B22" s="96"/>
      <c r="C22" s="97" t="s">
        <v>175</v>
      </c>
      <c r="D22" s="96"/>
      <c r="E22" s="96"/>
      <c r="F22" s="96"/>
      <c r="G22" s="96"/>
      <c r="H22" s="96"/>
      <c r="I22" s="98">
        <f>I15-I18</f>
        <v>-12991.680000000633</v>
      </c>
      <c r="J22" s="98">
        <f>J15-J18</f>
        <v>0</v>
      </c>
      <c r="K22" s="98">
        <f>K15-K18</f>
        <v>3513.4399999999441</v>
      </c>
      <c r="L22" s="98">
        <f>L15-L18</f>
        <v>15655.970000000671</v>
      </c>
      <c r="M22" s="99"/>
      <c r="N22" s="99"/>
      <c r="O22" s="140">
        <f>O15-O18</f>
        <v>19169.410000000149</v>
      </c>
      <c r="P22" s="141"/>
      <c r="Q22" s="141"/>
      <c r="R22" s="140">
        <f>R15-R18</f>
        <v>-19169.409999999327</v>
      </c>
      <c r="S22" s="141"/>
      <c r="T22" s="140">
        <f>O22/I22</f>
        <v>-1.4755143291706088</v>
      </c>
      <c r="U22" s="140"/>
      <c r="V22" s="140"/>
      <c r="W22" s="140" t="s">
        <v>121</v>
      </c>
      <c r="X22" s="140"/>
      <c r="Y22" s="99"/>
    </row>
    <row r="23" spans="2:25" x14ac:dyDescent="0.25"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</row>
    <row r="24" spans="2:25" x14ac:dyDescent="0.25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</row>
    <row r="25" spans="2:25" x14ac:dyDescent="0.25"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</row>
    <row r="26" spans="2:25" ht="16.5" thickBot="1" x14ac:dyDescent="0.3">
      <c r="B26" s="154" t="s">
        <v>176</v>
      </c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88"/>
    </row>
    <row r="27" spans="2:25" ht="35.25" thickTop="1" thickBot="1" x14ac:dyDescent="0.3">
      <c r="B27" s="155" t="s">
        <v>177</v>
      </c>
      <c r="C27" s="153"/>
      <c r="D27" s="153"/>
      <c r="E27" s="153"/>
      <c r="F27" s="153"/>
      <c r="G27" s="153"/>
      <c r="H27" s="153"/>
      <c r="I27" s="90" t="s">
        <v>149</v>
      </c>
      <c r="J27" s="90" t="s">
        <v>150</v>
      </c>
      <c r="K27" s="91" t="s">
        <v>151</v>
      </c>
      <c r="L27" s="152" t="s">
        <v>152</v>
      </c>
      <c r="M27" s="153"/>
      <c r="N27" s="153"/>
      <c r="O27" s="152" t="s">
        <v>153</v>
      </c>
      <c r="P27" s="153"/>
      <c r="Q27" s="153"/>
      <c r="R27" s="152" t="s">
        <v>154</v>
      </c>
      <c r="S27" s="153"/>
      <c r="T27" s="152" t="s">
        <v>155</v>
      </c>
      <c r="U27" s="153"/>
      <c r="V27" s="153"/>
      <c r="W27" s="152" t="s">
        <v>156</v>
      </c>
      <c r="X27" s="153"/>
      <c r="Y27" s="153"/>
    </row>
    <row r="28" spans="2:25" ht="16.5" thickTop="1" thickBot="1" x14ac:dyDescent="0.3">
      <c r="B28" s="91" t="s">
        <v>157</v>
      </c>
      <c r="C28" s="152" t="s">
        <v>158</v>
      </c>
      <c r="D28" s="153"/>
      <c r="E28" s="153"/>
      <c r="F28" s="153"/>
      <c r="G28" s="152"/>
      <c r="H28" s="153"/>
      <c r="I28" s="100" t="s">
        <v>159</v>
      </c>
      <c r="J28" s="91" t="s">
        <v>160</v>
      </c>
      <c r="K28" s="91" t="s">
        <v>161</v>
      </c>
      <c r="L28" s="152" t="s">
        <v>162</v>
      </c>
      <c r="M28" s="153"/>
      <c r="N28" s="153"/>
      <c r="O28" s="152" t="s">
        <v>163</v>
      </c>
      <c r="P28" s="153"/>
      <c r="Q28" s="153"/>
      <c r="R28" s="152" t="s">
        <v>164</v>
      </c>
      <c r="S28" s="153"/>
      <c r="T28" s="152" t="s">
        <v>165</v>
      </c>
      <c r="U28" s="153"/>
      <c r="V28" s="153"/>
      <c r="W28" s="152" t="s">
        <v>166</v>
      </c>
      <c r="X28" s="153"/>
      <c r="Y28" s="153"/>
    </row>
    <row r="29" spans="2:25" ht="15.75" thickTop="1" x14ac:dyDescent="0.25">
      <c r="B29" s="92"/>
      <c r="C29" s="148"/>
      <c r="D29" s="145"/>
      <c r="E29" s="145"/>
      <c r="F29" s="145"/>
      <c r="G29" s="148"/>
      <c r="H29" s="145"/>
      <c r="I29" s="93">
        <v>0</v>
      </c>
      <c r="J29" s="93">
        <v>0</v>
      </c>
      <c r="K29" s="93">
        <v>0</v>
      </c>
      <c r="L29" s="149">
        <v>0</v>
      </c>
      <c r="M29" s="145"/>
      <c r="N29" s="145"/>
      <c r="O29" s="149">
        <v>0</v>
      </c>
      <c r="P29" s="145"/>
      <c r="Q29" s="145"/>
      <c r="R29" s="149">
        <f>J29-O29</f>
        <v>0</v>
      </c>
      <c r="S29" s="145"/>
      <c r="T29" s="149">
        <v>0</v>
      </c>
      <c r="U29" s="145"/>
      <c r="V29" s="145"/>
      <c r="W29" s="149">
        <v>0</v>
      </c>
      <c r="X29" s="145"/>
      <c r="Y29" s="145"/>
    </row>
    <row r="30" spans="2:25" x14ac:dyDescent="0.25">
      <c r="B30" s="101">
        <v>8</v>
      </c>
      <c r="C30" s="150" t="s">
        <v>178</v>
      </c>
      <c r="D30" s="145"/>
      <c r="E30" s="145"/>
      <c r="F30" s="145"/>
      <c r="G30" s="151"/>
      <c r="H30" s="145"/>
      <c r="I30" s="95">
        <v>0</v>
      </c>
      <c r="J30" s="95">
        <v>0</v>
      </c>
      <c r="K30" s="95">
        <v>0</v>
      </c>
      <c r="L30" s="144">
        <v>0</v>
      </c>
      <c r="M30" s="145"/>
      <c r="N30" s="145"/>
      <c r="O30" s="144">
        <v>0</v>
      </c>
      <c r="P30" s="145"/>
      <c r="Q30" s="145"/>
      <c r="R30" s="144">
        <f>J30-O30</f>
        <v>0</v>
      </c>
      <c r="S30" s="145"/>
      <c r="T30" s="144">
        <v>0</v>
      </c>
      <c r="U30" s="145"/>
      <c r="V30" s="145"/>
      <c r="W30" s="144">
        <v>0</v>
      </c>
      <c r="X30" s="145"/>
      <c r="Y30" s="145"/>
    </row>
    <row r="31" spans="2:25" x14ac:dyDescent="0.25">
      <c r="B31" s="101">
        <v>5</v>
      </c>
      <c r="C31" s="150" t="s">
        <v>179</v>
      </c>
      <c r="D31" s="145"/>
      <c r="E31" s="145"/>
      <c r="F31" s="145"/>
      <c r="G31" s="151"/>
      <c r="H31" s="145"/>
      <c r="I31" s="95">
        <v>0</v>
      </c>
      <c r="J31" s="95">
        <v>0</v>
      </c>
      <c r="K31" s="95">
        <v>0</v>
      </c>
      <c r="L31" s="144">
        <v>0</v>
      </c>
      <c r="M31" s="145"/>
      <c r="N31" s="145"/>
      <c r="O31" s="144">
        <v>0</v>
      </c>
      <c r="P31" s="145"/>
      <c r="Q31" s="145"/>
      <c r="R31" s="144">
        <v>0</v>
      </c>
      <c r="S31" s="145"/>
      <c r="T31" s="144">
        <v>0</v>
      </c>
      <c r="U31" s="145"/>
      <c r="V31" s="145"/>
      <c r="W31" s="144">
        <v>0</v>
      </c>
      <c r="X31" s="145"/>
      <c r="Y31" s="145"/>
    </row>
    <row r="32" spans="2:25" x14ac:dyDescent="0.25">
      <c r="B32" s="92"/>
      <c r="C32" s="147" t="s">
        <v>180</v>
      </c>
      <c r="D32" s="145"/>
      <c r="E32" s="145"/>
      <c r="F32" s="145"/>
      <c r="G32" s="148"/>
      <c r="H32" s="145"/>
      <c r="I32" s="93">
        <v>0</v>
      </c>
      <c r="J32" s="93">
        <v>0</v>
      </c>
      <c r="K32" s="93">
        <v>0</v>
      </c>
      <c r="L32" s="149">
        <v>0</v>
      </c>
      <c r="M32" s="145"/>
      <c r="N32" s="145"/>
      <c r="O32" s="149">
        <v>0</v>
      </c>
      <c r="P32" s="145"/>
      <c r="Q32" s="145"/>
      <c r="R32" s="149">
        <v>0</v>
      </c>
      <c r="S32" s="145"/>
      <c r="T32" s="149">
        <v>0</v>
      </c>
      <c r="U32" s="145"/>
      <c r="V32" s="145"/>
      <c r="W32" s="149">
        <v>0</v>
      </c>
      <c r="X32" s="145"/>
      <c r="Y32" s="145"/>
    </row>
    <row r="33" spans="2:25" x14ac:dyDescent="0.25">
      <c r="B33" s="96"/>
      <c r="C33" s="97" t="s">
        <v>181</v>
      </c>
      <c r="D33" s="96"/>
      <c r="E33" s="96"/>
      <c r="F33" s="96"/>
      <c r="G33" s="96"/>
      <c r="H33" s="96"/>
      <c r="I33" s="98">
        <v>0</v>
      </c>
      <c r="J33" s="98">
        <v>0</v>
      </c>
      <c r="K33" s="98">
        <v>0</v>
      </c>
      <c r="L33" s="98">
        <v>0</v>
      </c>
      <c r="M33" s="99"/>
      <c r="N33" s="99"/>
      <c r="O33" s="140">
        <v>0</v>
      </c>
      <c r="P33" s="141"/>
      <c r="Q33" s="141"/>
      <c r="R33" s="140">
        <v>0</v>
      </c>
      <c r="S33" s="141"/>
      <c r="T33" s="142">
        <v>0</v>
      </c>
      <c r="U33" s="143"/>
      <c r="V33" s="143"/>
      <c r="W33" s="142">
        <v>0</v>
      </c>
      <c r="X33" s="143"/>
      <c r="Y33" s="143"/>
    </row>
    <row r="34" spans="2:25" x14ac:dyDescent="0.25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144"/>
      <c r="U34" s="145"/>
      <c r="V34" s="145"/>
      <c r="W34" s="146"/>
      <c r="X34" s="145"/>
      <c r="Y34" s="145"/>
    </row>
  </sheetData>
  <mergeCells count="123">
    <mergeCell ref="B2:G3"/>
    <mergeCell ref="M3:O4"/>
    <mergeCell ref="Q3:R4"/>
    <mergeCell ref="B4:E5"/>
    <mergeCell ref="B6:D6"/>
    <mergeCell ref="B8:X8"/>
    <mergeCell ref="B9:X9"/>
    <mergeCell ref="B10:X10"/>
    <mergeCell ref="B12:X12"/>
    <mergeCell ref="B13:H13"/>
    <mergeCell ref="L13:N13"/>
    <mergeCell ref="O13:Q13"/>
    <mergeCell ref="R13:S13"/>
    <mergeCell ref="T13:V13"/>
    <mergeCell ref="W13:Y13"/>
    <mergeCell ref="W14:Y14"/>
    <mergeCell ref="C15:F15"/>
    <mergeCell ref="G15:H15"/>
    <mergeCell ref="L15:N15"/>
    <mergeCell ref="O15:Q15"/>
    <mergeCell ref="R15:S15"/>
    <mergeCell ref="T15:V15"/>
    <mergeCell ref="W15:Y15"/>
    <mergeCell ref="C14:F14"/>
    <mergeCell ref="G14:H14"/>
    <mergeCell ref="L14:N14"/>
    <mergeCell ref="O14:Q14"/>
    <mergeCell ref="R14:S14"/>
    <mergeCell ref="T14:V14"/>
    <mergeCell ref="W16:Y16"/>
    <mergeCell ref="C17:F17"/>
    <mergeCell ref="G17:H17"/>
    <mergeCell ref="L17:N17"/>
    <mergeCell ref="O17:Q17"/>
    <mergeCell ref="R17:S17"/>
    <mergeCell ref="T17:V17"/>
    <mergeCell ref="W17:Y17"/>
    <mergeCell ref="C16:F16"/>
    <mergeCell ref="G16:H16"/>
    <mergeCell ref="L16:N16"/>
    <mergeCell ref="O16:Q16"/>
    <mergeCell ref="R16:S16"/>
    <mergeCell ref="T16:V16"/>
    <mergeCell ref="W18:Y18"/>
    <mergeCell ref="C19:F19"/>
    <mergeCell ref="G19:H19"/>
    <mergeCell ref="L19:N19"/>
    <mergeCell ref="O19:Q19"/>
    <mergeCell ref="R19:S19"/>
    <mergeCell ref="T19:V19"/>
    <mergeCell ref="W19:Y19"/>
    <mergeCell ref="C18:F18"/>
    <mergeCell ref="G18:H18"/>
    <mergeCell ref="L18:N18"/>
    <mergeCell ref="O18:Q18"/>
    <mergeCell ref="R18:S18"/>
    <mergeCell ref="T18:V18"/>
    <mergeCell ref="W20:Y20"/>
    <mergeCell ref="C21:F21"/>
    <mergeCell ref="G21:H21"/>
    <mergeCell ref="L21:N21"/>
    <mergeCell ref="O21:Q21"/>
    <mergeCell ref="R21:S21"/>
    <mergeCell ref="T21:V21"/>
    <mergeCell ref="W21:Y21"/>
    <mergeCell ref="C20:F20"/>
    <mergeCell ref="G20:H20"/>
    <mergeCell ref="L20:N20"/>
    <mergeCell ref="O20:Q20"/>
    <mergeCell ref="R20:S20"/>
    <mergeCell ref="T20:V20"/>
    <mergeCell ref="W27:Y27"/>
    <mergeCell ref="C28:F28"/>
    <mergeCell ref="G28:H28"/>
    <mergeCell ref="L28:N28"/>
    <mergeCell ref="O28:Q28"/>
    <mergeCell ref="R28:S28"/>
    <mergeCell ref="T28:V28"/>
    <mergeCell ref="W28:Y28"/>
    <mergeCell ref="O22:Q22"/>
    <mergeCell ref="R22:S22"/>
    <mergeCell ref="T22:V22"/>
    <mergeCell ref="W22:X22"/>
    <mergeCell ref="B26:X26"/>
    <mergeCell ref="B27:H27"/>
    <mergeCell ref="L27:N27"/>
    <mergeCell ref="O27:Q27"/>
    <mergeCell ref="R27:S27"/>
    <mergeCell ref="T27:V27"/>
    <mergeCell ref="W29:Y29"/>
    <mergeCell ref="C30:F30"/>
    <mergeCell ref="G30:H30"/>
    <mergeCell ref="L30:N30"/>
    <mergeCell ref="O30:Q30"/>
    <mergeCell ref="R30:S30"/>
    <mergeCell ref="T30:V30"/>
    <mergeCell ref="W30:Y30"/>
    <mergeCell ref="C29:F29"/>
    <mergeCell ref="G29:H29"/>
    <mergeCell ref="L29:N29"/>
    <mergeCell ref="O29:Q29"/>
    <mergeCell ref="R29:S29"/>
    <mergeCell ref="T29:V29"/>
    <mergeCell ref="O33:Q33"/>
    <mergeCell ref="R33:S33"/>
    <mergeCell ref="T33:V33"/>
    <mergeCell ref="W33:Y33"/>
    <mergeCell ref="T34:V34"/>
    <mergeCell ref="W34:Y34"/>
    <mergeCell ref="W31:Y31"/>
    <mergeCell ref="C32:F32"/>
    <mergeCell ref="G32:H32"/>
    <mergeCell ref="L32:N32"/>
    <mergeCell ref="O32:Q32"/>
    <mergeCell ref="R32:S32"/>
    <mergeCell ref="T32:V32"/>
    <mergeCell ref="W32:Y32"/>
    <mergeCell ref="C31:F31"/>
    <mergeCell ref="G31:H31"/>
    <mergeCell ref="L31:N31"/>
    <mergeCell ref="O31:Q31"/>
    <mergeCell ref="R31:S31"/>
    <mergeCell ref="T31:V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BF62-D9CE-4235-A4CE-651373328CA1}">
  <dimension ref="B2:X48"/>
  <sheetViews>
    <sheetView workbookViewId="0">
      <selection activeCell="AA4" sqref="Z4:AA4"/>
    </sheetView>
  </sheetViews>
  <sheetFormatPr defaultRowHeight="12.75" x14ac:dyDescent="0.2"/>
  <cols>
    <col min="1" max="1" width="1.28515625" style="88" customWidth="1"/>
    <col min="2" max="2" width="11.5703125" style="88" customWidth="1"/>
    <col min="3" max="3" width="14.28515625" style="88" customWidth="1"/>
    <col min="4" max="4" width="6.28515625" style="88" customWidth="1"/>
    <col min="5" max="5" width="4" style="88" customWidth="1"/>
    <col min="6" max="6" width="4.85546875" style="88" customWidth="1"/>
    <col min="7" max="7" width="5.28515625" style="88" customWidth="1"/>
    <col min="8" max="8" width="2" style="88" customWidth="1"/>
    <col min="9" max="10" width="12.140625" style="88" customWidth="1"/>
    <col min="11" max="11" width="12" style="88" customWidth="1"/>
    <col min="12" max="12" width="10.140625" style="88" customWidth="1"/>
    <col min="13" max="13" width="0.140625" style="88" customWidth="1"/>
    <col min="14" max="14" width="1" style="88" customWidth="1"/>
    <col min="15" max="15" width="7" style="88" customWidth="1"/>
    <col min="16" max="16" width="0.85546875" style="88" customWidth="1"/>
    <col min="17" max="17" width="3.28515625" style="88" customWidth="1"/>
    <col min="18" max="18" width="10.28515625" style="88" customWidth="1"/>
    <col min="19" max="19" width="1" style="88" customWidth="1"/>
    <col min="20" max="20" width="0" style="88" hidden="1" customWidth="1"/>
    <col min="21" max="21" width="1.140625" style="88" customWidth="1"/>
    <col min="22" max="23" width="9.140625" style="88"/>
    <col min="24" max="24" width="1.85546875" style="88" customWidth="1"/>
    <col min="25" max="25" width="3" style="88" customWidth="1"/>
    <col min="26" max="256" width="9.140625" style="88"/>
    <col min="257" max="257" width="1.28515625" style="88" customWidth="1"/>
    <col min="258" max="258" width="11.5703125" style="88" customWidth="1"/>
    <col min="259" max="259" width="14.28515625" style="88" customWidth="1"/>
    <col min="260" max="260" width="6.28515625" style="88" customWidth="1"/>
    <col min="261" max="261" width="4" style="88" customWidth="1"/>
    <col min="262" max="262" width="4.85546875" style="88" customWidth="1"/>
    <col min="263" max="263" width="5.28515625" style="88" customWidth="1"/>
    <col min="264" max="264" width="2" style="88" customWidth="1"/>
    <col min="265" max="266" width="12.140625" style="88" customWidth="1"/>
    <col min="267" max="267" width="12" style="88" customWidth="1"/>
    <col min="268" max="268" width="10.140625" style="88" customWidth="1"/>
    <col min="269" max="269" width="0.140625" style="88" customWidth="1"/>
    <col min="270" max="270" width="1" style="88" customWidth="1"/>
    <col min="271" max="271" width="7" style="88" customWidth="1"/>
    <col min="272" max="272" width="0.85546875" style="88" customWidth="1"/>
    <col min="273" max="273" width="3.28515625" style="88" customWidth="1"/>
    <col min="274" max="274" width="10.28515625" style="88" customWidth="1"/>
    <col min="275" max="275" width="1" style="88" customWidth="1"/>
    <col min="276" max="276" width="0" style="88" hidden="1" customWidth="1"/>
    <col min="277" max="277" width="1.140625" style="88" customWidth="1"/>
    <col min="278" max="279" width="9.140625" style="88"/>
    <col min="280" max="280" width="1.85546875" style="88" customWidth="1"/>
    <col min="281" max="281" width="3" style="88" customWidth="1"/>
    <col min="282" max="512" width="9.140625" style="88"/>
    <col min="513" max="513" width="1.28515625" style="88" customWidth="1"/>
    <col min="514" max="514" width="11.5703125" style="88" customWidth="1"/>
    <col min="515" max="515" width="14.28515625" style="88" customWidth="1"/>
    <col min="516" max="516" width="6.28515625" style="88" customWidth="1"/>
    <col min="517" max="517" width="4" style="88" customWidth="1"/>
    <col min="518" max="518" width="4.85546875" style="88" customWidth="1"/>
    <col min="519" max="519" width="5.28515625" style="88" customWidth="1"/>
    <col min="520" max="520" width="2" style="88" customWidth="1"/>
    <col min="521" max="522" width="12.140625" style="88" customWidth="1"/>
    <col min="523" max="523" width="12" style="88" customWidth="1"/>
    <col min="524" max="524" width="10.140625" style="88" customWidth="1"/>
    <col min="525" max="525" width="0.140625" style="88" customWidth="1"/>
    <col min="526" max="526" width="1" style="88" customWidth="1"/>
    <col min="527" max="527" width="7" style="88" customWidth="1"/>
    <col min="528" max="528" width="0.85546875" style="88" customWidth="1"/>
    <col min="529" max="529" width="3.28515625" style="88" customWidth="1"/>
    <col min="530" max="530" width="10.28515625" style="88" customWidth="1"/>
    <col min="531" max="531" width="1" style="88" customWidth="1"/>
    <col min="532" max="532" width="0" style="88" hidden="1" customWidth="1"/>
    <col min="533" max="533" width="1.140625" style="88" customWidth="1"/>
    <col min="534" max="535" width="9.140625" style="88"/>
    <col min="536" max="536" width="1.85546875" style="88" customWidth="1"/>
    <col min="537" max="537" width="3" style="88" customWidth="1"/>
    <col min="538" max="768" width="9.140625" style="88"/>
    <col min="769" max="769" width="1.28515625" style="88" customWidth="1"/>
    <col min="770" max="770" width="11.5703125" style="88" customWidth="1"/>
    <col min="771" max="771" width="14.28515625" style="88" customWidth="1"/>
    <col min="772" max="772" width="6.28515625" style="88" customWidth="1"/>
    <col min="773" max="773" width="4" style="88" customWidth="1"/>
    <col min="774" max="774" width="4.85546875" style="88" customWidth="1"/>
    <col min="775" max="775" width="5.28515625" style="88" customWidth="1"/>
    <col min="776" max="776" width="2" style="88" customWidth="1"/>
    <col min="777" max="778" width="12.140625" style="88" customWidth="1"/>
    <col min="779" max="779" width="12" style="88" customWidth="1"/>
    <col min="780" max="780" width="10.140625" style="88" customWidth="1"/>
    <col min="781" max="781" width="0.140625" style="88" customWidth="1"/>
    <col min="782" max="782" width="1" style="88" customWidth="1"/>
    <col min="783" max="783" width="7" style="88" customWidth="1"/>
    <col min="784" max="784" width="0.85546875" style="88" customWidth="1"/>
    <col min="785" max="785" width="3.28515625" style="88" customWidth="1"/>
    <col min="786" max="786" width="10.28515625" style="88" customWidth="1"/>
    <col min="787" max="787" width="1" style="88" customWidth="1"/>
    <col min="788" max="788" width="0" style="88" hidden="1" customWidth="1"/>
    <col min="789" max="789" width="1.140625" style="88" customWidth="1"/>
    <col min="790" max="791" width="9.140625" style="88"/>
    <col min="792" max="792" width="1.85546875" style="88" customWidth="1"/>
    <col min="793" max="793" width="3" style="88" customWidth="1"/>
    <col min="794" max="1024" width="9.140625" style="88"/>
    <col min="1025" max="1025" width="1.28515625" style="88" customWidth="1"/>
    <col min="1026" max="1026" width="11.5703125" style="88" customWidth="1"/>
    <col min="1027" max="1027" width="14.28515625" style="88" customWidth="1"/>
    <col min="1028" max="1028" width="6.28515625" style="88" customWidth="1"/>
    <col min="1029" max="1029" width="4" style="88" customWidth="1"/>
    <col min="1030" max="1030" width="4.85546875" style="88" customWidth="1"/>
    <col min="1031" max="1031" width="5.28515625" style="88" customWidth="1"/>
    <col min="1032" max="1032" width="2" style="88" customWidth="1"/>
    <col min="1033" max="1034" width="12.140625" style="88" customWidth="1"/>
    <col min="1035" max="1035" width="12" style="88" customWidth="1"/>
    <col min="1036" max="1036" width="10.140625" style="88" customWidth="1"/>
    <col min="1037" max="1037" width="0.140625" style="88" customWidth="1"/>
    <col min="1038" max="1038" width="1" style="88" customWidth="1"/>
    <col min="1039" max="1039" width="7" style="88" customWidth="1"/>
    <col min="1040" max="1040" width="0.85546875" style="88" customWidth="1"/>
    <col min="1041" max="1041" width="3.28515625" style="88" customWidth="1"/>
    <col min="1042" max="1042" width="10.28515625" style="88" customWidth="1"/>
    <col min="1043" max="1043" width="1" style="88" customWidth="1"/>
    <col min="1044" max="1044" width="0" style="88" hidden="1" customWidth="1"/>
    <col min="1045" max="1045" width="1.140625" style="88" customWidth="1"/>
    <col min="1046" max="1047" width="9.140625" style="88"/>
    <col min="1048" max="1048" width="1.85546875" style="88" customWidth="1"/>
    <col min="1049" max="1049" width="3" style="88" customWidth="1"/>
    <col min="1050" max="1280" width="9.140625" style="88"/>
    <col min="1281" max="1281" width="1.28515625" style="88" customWidth="1"/>
    <col min="1282" max="1282" width="11.5703125" style="88" customWidth="1"/>
    <col min="1283" max="1283" width="14.28515625" style="88" customWidth="1"/>
    <col min="1284" max="1284" width="6.28515625" style="88" customWidth="1"/>
    <col min="1285" max="1285" width="4" style="88" customWidth="1"/>
    <col min="1286" max="1286" width="4.85546875" style="88" customWidth="1"/>
    <col min="1287" max="1287" width="5.28515625" style="88" customWidth="1"/>
    <col min="1288" max="1288" width="2" style="88" customWidth="1"/>
    <col min="1289" max="1290" width="12.140625" style="88" customWidth="1"/>
    <col min="1291" max="1291" width="12" style="88" customWidth="1"/>
    <col min="1292" max="1292" width="10.140625" style="88" customWidth="1"/>
    <col min="1293" max="1293" width="0.140625" style="88" customWidth="1"/>
    <col min="1294" max="1294" width="1" style="88" customWidth="1"/>
    <col min="1295" max="1295" width="7" style="88" customWidth="1"/>
    <col min="1296" max="1296" width="0.85546875" style="88" customWidth="1"/>
    <col min="1297" max="1297" width="3.28515625" style="88" customWidth="1"/>
    <col min="1298" max="1298" width="10.28515625" style="88" customWidth="1"/>
    <col min="1299" max="1299" width="1" style="88" customWidth="1"/>
    <col min="1300" max="1300" width="0" style="88" hidden="1" customWidth="1"/>
    <col min="1301" max="1301" width="1.140625" style="88" customWidth="1"/>
    <col min="1302" max="1303" width="9.140625" style="88"/>
    <col min="1304" max="1304" width="1.85546875" style="88" customWidth="1"/>
    <col min="1305" max="1305" width="3" style="88" customWidth="1"/>
    <col min="1306" max="1536" width="9.140625" style="88"/>
    <col min="1537" max="1537" width="1.28515625" style="88" customWidth="1"/>
    <col min="1538" max="1538" width="11.5703125" style="88" customWidth="1"/>
    <col min="1539" max="1539" width="14.28515625" style="88" customWidth="1"/>
    <col min="1540" max="1540" width="6.28515625" style="88" customWidth="1"/>
    <col min="1541" max="1541" width="4" style="88" customWidth="1"/>
    <col min="1542" max="1542" width="4.85546875" style="88" customWidth="1"/>
    <col min="1543" max="1543" width="5.28515625" style="88" customWidth="1"/>
    <col min="1544" max="1544" width="2" style="88" customWidth="1"/>
    <col min="1545" max="1546" width="12.140625" style="88" customWidth="1"/>
    <col min="1547" max="1547" width="12" style="88" customWidth="1"/>
    <col min="1548" max="1548" width="10.140625" style="88" customWidth="1"/>
    <col min="1549" max="1549" width="0.140625" style="88" customWidth="1"/>
    <col min="1550" max="1550" width="1" style="88" customWidth="1"/>
    <col min="1551" max="1551" width="7" style="88" customWidth="1"/>
    <col min="1552" max="1552" width="0.85546875" style="88" customWidth="1"/>
    <col min="1553" max="1553" width="3.28515625" style="88" customWidth="1"/>
    <col min="1554" max="1554" width="10.28515625" style="88" customWidth="1"/>
    <col min="1555" max="1555" width="1" style="88" customWidth="1"/>
    <col min="1556" max="1556" width="0" style="88" hidden="1" customWidth="1"/>
    <col min="1557" max="1557" width="1.140625" style="88" customWidth="1"/>
    <col min="1558" max="1559" width="9.140625" style="88"/>
    <col min="1560" max="1560" width="1.85546875" style="88" customWidth="1"/>
    <col min="1561" max="1561" width="3" style="88" customWidth="1"/>
    <col min="1562" max="1792" width="9.140625" style="88"/>
    <col min="1793" max="1793" width="1.28515625" style="88" customWidth="1"/>
    <col min="1794" max="1794" width="11.5703125" style="88" customWidth="1"/>
    <col min="1795" max="1795" width="14.28515625" style="88" customWidth="1"/>
    <col min="1796" max="1796" width="6.28515625" style="88" customWidth="1"/>
    <col min="1797" max="1797" width="4" style="88" customWidth="1"/>
    <col min="1798" max="1798" width="4.85546875" style="88" customWidth="1"/>
    <col min="1799" max="1799" width="5.28515625" style="88" customWidth="1"/>
    <col min="1800" max="1800" width="2" style="88" customWidth="1"/>
    <col min="1801" max="1802" width="12.140625" style="88" customWidth="1"/>
    <col min="1803" max="1803" width="12" style="88" customWidth="1"/>
    <col min="1804" max="1804" width="10.140625" style="88" customWidth="1"/>
    <col min="1805" max="1805" width="0.140625" style="88" customWidth="1"/>
    <col min="1806" max="1806" width="1" style="88" customWidth="1"/>
    <col min="1807" max="1807" width="7" style="88" customWidth="1"/>
    <col min="1808" max="1808" width="0.85546875" style="88" customWidth="1"/>
    <col min="1809" max="1809" width="3.28515625" style="88" customWidth="1"/>
    <col min="1810" max="1810" width="10.28515625" style="88" customWidth="1"/>
    <col min="1811" max="1811" width="1" style="88" customWidth="1"/>
    <col min="1812" max="1812" width="0" style="88" hidden="1" customWidth="1"/>
    <col min="1813" max="1813" width="1.140625" style="88" customWidth="1"/>
    <col min="1814" max="1815" width="9.140625" style="88"/>
    <col min="1816" max="1816" width="1.85546875" style="88" customWidth="1"/>
    <col min="1817" max="1817" width="3" style="88" customWidth="1"/>
    <col min="1818" max="2048" width="9.140625" style="88"/>
    <col min="2049" max="2049" width="1.28515625" style="88" customWidth="1"/>
    <col min="2050" max="2050" width="11.5703125" style="88" customWidth="1"/>
    <col min="2051" max="2051" width="14.28515625" style="88" customWidth="1"/>
    <col min="2052" max="2052" width="6.28515625" style="88" customWidth="1"/>
    <col min="2053" max="2053" width="4" style="88" customWidth="1"/>
    <col min="2054" max="2054" width="4.85546875" style="88" customWidth="1"/>
    <col min="2055" max="2055" width="5.28515625" style="88" customWidth="1"/>
    <col min="2056" max="2056" width="2" style="88" customWidth="1"/>
    <col min="2057" max="2058" width="12.140625" style="88" customWidth="1"/>
    <col min="2059" max="2059" width="12" style="88" customWidth="1"/>
    <col min="2060" max="2060" width="10.140625" style="88" customWidth="1"/>
    <col min="2061" max="2061" width="0.140625" style="88" customWidth="1"/>
    <col min="2062" max="2062" width="1" style="88" customWidth="1"/>
    <col min="2063" max="2063" width="7" style="88" customWidth="1"/>
    <col min="2064" max="2064" width="0.85546875" style="88" customWidth="1"/>
    <col min="2065" max="2065" width="3.28515625" style="88" customWidth="1"/>
    <col min="2066" max="2066" width="10.28515625" style="88" customWidth="1"/>
    <col min="2067" max="2067" width="1" style="88" customWidth="1"/>
    <col min="2068" max="2068" width="0" style="88" hidden="1" customWidth="1"/>
    <col min="2069" max="2069" width="1.140625" style="88" customWidth="1"/>
    <col min="2070" max="2071" width="9.140625" style="88"/>
    <col min="2072" max="2072" width="1.85546875" style="88" customWidth="1"/>
    <col min="2073" max="2073" width="3" style="88" customWidth="1"/>
    <col min="2074" max="2304" width="9.140625" style="88"/>
    <col min="2305" max="2305" width="1.28515625" style="88" customWidth="1"/>
    <col min="2306" max="2306" width="11.5703125" style="88" customWidth="1"/>
    <col min="2307" max="2307" width="14.28515625" style="88" customWidth="1"/>
    <col min="2308" max="2308" width="6.28515625" style="88" customWidth="1"/>
    <col min="2309" max="2309" width="4" style="88" customWidth="1"/>
    <col min="2310" max="2310" width="4.85546875" style="88" customWidth="1"/>
    <col min="2311" max="2311" width="5.28515625" style="88" customWidth="1"/>
    <col min="2312" max="2312" width="2" style="88" customWidth="1"/>
    <col min="2313" max="2314" width="12.140625" style="88" customWidth="1"/>
    <col min="2315" max="2315" width="12" style="88" customWidth="1"/>
    <col min="2316" max="2316" width="10.140625" style="88" customWidth="1"/>
    <col min="2317" max="2317" width="0.140625" style="88" customWidth="1"/>
    <col min="2318" max="2318" width="1" style="88" customWidth="1"/>
    <col min="2319" max="2319" width="7" style="88" customWidth="1"/>
    <col min="2320" max="2320" width="0.85546875" style="88" customWidth="1"/>
    <col min="2321" max="2321" width="3.28515625" style="88" customWidth="1"/>
    <col min="2322" max="2322" width="10.28515625" style="88" customWidth="1"/>
    <col min="2323" max="2323" width="1" style="88" customWidth="1"/>
    <col min="2324" max="2324" width="0" style="88" hidden="1" customWidth="1"/>
    <col min="2325" max="2325" width="1.140625" style="88" customWidth="1"/>
    <col min="2326" max="2327" width="9.140625" style="88"/>
    <col min="2328" max="2328" width="1.85546875" style="88" customWidth="1"/>
    <col min="2329" max="2329" width="3" style="88" customWidth="1"/>
    <col min="2330" max="2560" width="9.140625" style="88"/>
    <col min="2561" max="2561" width="1.28515625" style="88" customWidth="1"/>
    <col min="2562" max="2562" width="11.5703125" style="88" customWidth="1"/>
    <col min="2563" max="2563" width="14.28515625" style="88" customWidth="1"/>
    <col min="2564" max="2564" width="6.28515625" style="88" customWidth="1"/>
    <col min="2565" max="2565" width="4" style="88" customWidth="1"/>
    <col min="2566" max="2566" width="4.85546875" style="88" customWidth="1"/>
    <col min="2567" max="2567" width="5.28515625" style="88" customWidth="1"/>
    <col min="2568" max="2568" width="2" style="88" customWidth="1"/>
    <col min="2569" max="2570" width="12.140625" style="88" customWidth="1"/>
    <col min="2571" max="2571" width="12" style="88" customWidth="1"/>
    <col min="2572" max="2572" width="10.140625" style="88" customWidth="1"/>
    <col min="2573" max="2573" width="0.140625" style="88" customWidth="1"/>
    <col min="2574" max="2574" width="1" style="88" customWidth="1"/>
    <col min="2575" max="2575" width="7" style="88" customWidth="1"/>
    <col min="2576" max="2576" width="0.85546875" style="88" customWidth="1"/>
    <col min="2577" max="2577" width="3.28515625" style="88" customWidth="1"/>
    <col min="2578" max="2578" width="10.28515625" style="88" customWidth="1"/>
    <col min="2579" max="2579" width="1" style="88" customWidth="1"/>
    <col min="2580" max="2580" width="0" style="88" hidden="1" customWidth="1"/>
    <col min="2581" max="2581" width="1.140625" style="88" customWidth="1"/>
    <col min="2582" max="2583" width="9.140625" style="88"/>
    <col min="2584" max="2584" width="1.85546875" style="88" customWidth="1"/>
    <col min="2585" max="2585" width="3" style="88" customWidth="1"/>
    <col min="2586" max="2816" width="9.140625" style="88"/>
    <col min="2817" max="2817" width="1.28515625" style="88" customWidth="1"/>
    <col min="2818" max="2818" width="11.5703125" style="88" customWidth="1"/>
    <col min="2819" max="2819" width="14.28515625" style="88" customWidth="1"/>
    <col min="2820" max="2820" width="6.28515625" style="88" customWidth="1"/>
    <col min="2821" max="2821" width="4" style="88" customWidth="1"/>
    <col min="2822" max="2822" width="4.85546875" style="88" customWidth="1"/>
    <col min="2823" max="2823" width="5.28515625" style="88" customWidth="1"/>
    <col min="2824" max="2824" width="2" style="88" customWidth="1"/>
    <col min="2825" max="2826" width="12.140625" style="88" customWidth="1"/>
    <col min="2827" max="2827" width="12" style="88" customWidth="1"/>
    <col min="2828" max="2828" width="10.140625" style="88" customWidth="1"/>
    <col min="2829" max="2829" width="0.140625" style="88" customWidth="1"/>
    <col min="2830" max="2830" width="1" style="88" customWidth="1"/>
    <col min="2831" max="2831" width="7" style="88" customWidth="1"/>
    <col min="2832" max="2832" width="0.85546875" style="88" customWidth="1"/>
    <col min="2833" max="2833" width="3.28515625" style="88" customWidth="1"/>
    <col min="2834" max="2834" width="10.28515625" style="88" customWidth="1"/>
    <col min="2835" max="2835" width="1" style="88" customWidth="1"/>
    <col min="2836" max="2836" width="0" style="88" hidden="1" customWidth="1"/>
    <col min="2837" max="2837" width="1.140625" style="88" customWidth="1"/>
    <col min="2838" max="2839" width="9.140625" style="88"/>
    <col min="2840" max="2840" width="1.85546875" style="88" customWidth="1"/>
    <col min="2841" max="2841" width="3" style="88" customWidth="1"/>
    <col min="2842" max="3072" width="9.140625" style="88"/>
    <col min="3073" max="3073" width="1.28515625" style="88" customWidth="1"/>
    <col min="3074" max="3074" width="11.5703125" style="88" customWidth="1"/>
    <col min="3075" max="3075" width="14.28515625" style="88" customWidth="1"/>
    <col min="3076" max="3076" width="6.28515625" style="88" customWidth="1"/>
    <col min="3077" max="3077" width="4" style="88" customWidth="1"/>
    <col min="3078" max="3078" width="4.85546875" style="88" customWidth="1"/>
    <col min="3079" max="3079" width="5.28515625" style="88" customWidth="1"/>
    <col min="3080" max="3080" width="2" style="88" customWidth="1"/>
    <col min="3081" max="3082" width="12.140625" style="88" customWidth="1"/>
    <col min="3083" max="3083" width="12" style="88" customWidth="1"/>
    <col min="3084" max="3084" width="10.140625" style="88" customWidth="1"/>
    <col min="3085" max="3085" width="0.140625" style="88" customWidth="1"/>
    <col min="3086" max="3086" width="1" style="88" customWidth="1"/>
    <col min="3087" max="3087" width="7" style="88" customWidth="1"/>
    <col min="3088" max="3088" width="0.85546875" style="88" customWidth="1"/>
    <col min="3089" max="3089" width="3.28515625" style="88" customWidth="1"/>
    <col min="3090" max="3090" width="10.28515625" style="88" customWidth="1"/>
    <col min="3091" max="3091" width="1" style="88" customWidth="1"/>
    <col min="3092" max="3092" width="0" style="88" hidden="1" customWidth="1"/>
    <col min="3093" max="3093" width="1.140625" style="88" customWidth="1"/>
    <col min="3094" max="3095" width="9.140625" style="88"/>
    <col min="3096" max="3096" width="1.85546875" style="88" customWidth="1"/>
    <col min="3097" max="3097" width="3" style="88" customWidth="1"/>
    <col min="3098" max="3328" width="9.140625" style="88"/>
    <col min="3329" max="3329" width="1.28515625" style="88" customWidth="1"/>
    <col min="3330" max="3330" width="11.5703125" style="88" customWidth="1"/>
    <col min="3331" max="3331" width="14.28515625" style="88" customWidth="1"/>
    <col min="3332" max="3332" width="6.28515625" style="88" customWidth="1"/>
    <col min="3333" max="3333" width="4" style="88" customWidth="1"/>
    <col min="3334" max="3334" width="4.85546875" style="88" customWidth="1"/>
    <col min="3335" max="3335" width="5.28515625" style="88" customWidth="1"/>
    <col min="3336" max="3336" width="2" style="88" customWidth="1"/>
    <col min="3337" max="3338" width="12.140625" style="88" customWidth="1"/>
    <col min="3339" max="3339" width="12" style="88" customWidth="1"/>
    <col min="3340" max="3340" width="10.140625" style="88" customWidth="1"/>
    <col min="3341" max="3341" width="0.140625" style="88" customWidth="1"/>
    <col min="3342" max="3342" width="1" style="88" customWidth="1"/>
    <col min="3343" max="3343" width="7" style="88" customWidth="1"/>
    <col min="3344" max="3344" width="0.85546875" style="88" customWidth="1"/>
    <col min="3345" max="3345" width="3.28515625" style="88" customWidth="1"/>
    <col min="3346" max="3346" width="10.28515625" style="88" customWidth="1"/>
    <col min="3347" max="3347" width="1" style="88" customWidth="1"/>
    <col min="3348" max="3348" width="0" style="88" hidden="1" customWidth="1"/>
    <col min="3349" max="3349" width="1.140625" style="88" customWidth="1"/>
    <col min="3350" max="3351" width="9.140625" style="88"/>
    <col min="3352" max="3352" width="1.85546875" style="88" customWidth="1"/>
    <col min="3353" max="3353" width="3" style="88" customWidth="1"/>
    <col min="3354" max="3584" width="9.140625" style="88"/>
    <col min="3585" max="3585" width="1.28515625" style="88" customWidth="1"/>
    <col min="3586" max="3586" width="11.5703125" style="88" customWidth="1"/>
    <col min="3587" max="3587" width="14.28515625" style="88" customWidth="1"/>
    <col min="3588" max="3588" width="6.28515625" style="88" customWidth="1"/>
    <col min="3589" max="3589" width="4" style="88" customWidth="1"/>
    <col min="3590" max="3590" width="4.85546875" style="88" customWidth="1"/>
    <col min="3591" max="3591" width="5.28515625" style="88" customWidth="1"/>
    <col min="3592" max="3592" width="2" style="88" customWidth="1"/>
    <col min="3593" max="3594" width="12.140625" style="88" customWidth="1"/>
    <col min="3595" max="3595" width="12" style="88" customWidth="1"/>
    <col min="3596" max="3596" width="10.140625" style="88" customWidth="1"/>
    <col min="3597" max="3597" width="0.140625" style="88" customWidth="1"/>
    <col min="3598" max="3598" width="1" style="88" customWidth="1"/>
    <col min="3599" max="3599" width="7" style="88" customWidth="1"/>
    <col min="3600" max="3600" width="0.85546875" style="88" customWidth="1"/>
    <col min="3601" max="3601" width="3.28515625" style="88" customWidth="1"/>
    <col min="3602" max="3602" width="10.28515625" style="88" customWidth="1"/>
    <col min="3603" max="3603" width="1" style="88" customWidth="1"/>
    <col min="3604" max="3604" width="0" style="88" hidden="1" customWidth="1"/>
    <col min="3605" max="3605" width="1.140625" style="88" customWidth="1"/>
    <col min="3606" max="3607" width="9.140625" style="88"/>
    <col min="3608" max="3608" width="1.85546875" style="88" customWidth="1"/>
    <col min="3609" max="3609" width="3" style="88" customWidth="1"/>
    <col min="3610" max="3840" width="9.140625" style="88"/>
    <col min="3841" max="3841" width="1.28515625" style="88" customWidth="1"/>
    <col min="3842" max="3842" width="11.5703125" style="88" customWidth="1"/>
    <col min="3843" max="3843" width="14.28515625" style="88" customWidth="1"/>
    <col min="3844" max="3844" width="6.28515625" style="88" customWidth="1"/>
    <col min="3845" max="3845" width="4" style="88" customWidth="1"/>
    <col min="3846" max="3846" width="4.85546875" style="88" customWidth="1"/>
    <col min="3847" max="3847" width="5.28515625" style="88" customWidth="1"/>
    <col min="3848" max="3848" width="2" style="88" customWidth="1"/>
    <col min="3849" max="3850" width="12.140625" style="88" customWidth="1"/>
    <col min="3851" max="3851" width="12" style="88" customWidth="1"/>
    <col min="3852" max="3852" width="10.140625" style="88" customWidth="1"/>
    <col min="3853" max="3853" width="0.140625" style="88" customWidth="1"/>
    <col min="3854" max="3854" width="1" style="88" customWidth="1"/>
    <col min="3855" max="3855" width="7" style="88" customWidth="1"/>
    <col min="3856" max="3856" width="0.85546875" style="88" customWidth="1"/>
    <col min="3857" max="3857" width="3.28515625" style="88" customWidth="1"/>
    <col min="3858" max="3858" width="10.28515625" style="88" customWidth="1"/>
    <col min="3859" max="3859" width="1" style="88" customWidth="1"/>
    <col min="3860" max="3860" width="0" style="88" hidden="1" customWidth="1"/>
    <col min="3861" max="3861" width="1.140625" style="88" customWidth="1"/>
    <col min="3862" max="3863" width="9.140625" style="88"/>
    <col min="3864" max="3864" width="1.85546875" style="88" customWidth="1"/>
    <col min="3865" max="3865" width="3" style="88" customWidth="1"/>
    <col min="3866" max="4096" width="9.140625" style="88"/>
    <col min="4097" max="4097" width="1.28515625" style="88" customWidth="1"/>
    <col min="4098" max="4098" width="11.5703125" style="88" customWidth="1"/>
    <col min="4099" max="4099" width="14.28515625" style="88" customWidth="1"/>
    <col min="4100" max="4100" width="6.28515625" style="88" customWidth="1"/>
    <col min="4101" max="4101" width="4" style="88" customWidth="1"/>
    <col min="4102" max="4102" width="4.85546875" style="88" customWidth="1"/>
    <col min="4103" max="4103" width="5.28515625" style="88" customWidth="1"/>
    <col min="4104" max="4104" width="2" style="88" customWidth="1"/>
    <col min="4105" max="4106" width="12.140625" style="88" customWidth="1"/>
    <col min="4107" max="4107" width="12" style="88" customWidth="1"/>
    <col min="4108" max="4108" width="10.140625" style="88" customWidth="1"/>
    <col min="4109" max="4109" width="0.140625" style="88" customWidth="1"/>
    <col min="4110" max="4110" width="1" style="88" customWidth="1"/>
    <col min="4111" max="4111" width="7" style="88" customWidth="1"/>
    <col min="4112" max="4112" width="0.85546875" style="88" customWidth="1"/>
    <col min="4113" max="4113" width="3.28515625" style="88" customWidth="1"/>
    <col min="4114" max="4114" width="10.28515625" style="88" customWidth="1"/>
    <col min="4115" max="4115" width="1" style="88" customWidth="1"/>
    <col min="4116" max="4116" width="0" style="88" hidden="1" customWidth="1"/>
    <col min="4117" max="4117" width="1.140625" style="88" customWidth="1"/>
    <col min="4118" max="4119" width="9.140625" style="88"/>
    <col min="4120" max="4120" width="1.85546875" style="88" customWidth="1"/>
    <col min="4121" max="4121" width="3" style="88" customWidth="1"/>
    <col min="4122" max="4352" width="9.140625" style="88"/>
    <col min="4353" max="4353" width="1.28515625" style="88" customWidth="1"/>
    <col min="4354" max="4354" width="11.5703125" style="88" customWidth="1"/>
    <col min="4355" max="4355" width="14.28515625" style="88" customWidth="1"/>
    <col min="4356" max="4356" width="6.28515625" style="88" customWidth="1"/>
    <col min="4357" max="4357" width="4" style="88" customWidth="1"/>
    <col min="4358" max="4358" width="4.85546875" style="88" customWidth="1"/>
    <col min="4359" max="4359" width="5.28515625" style="88" customWidth="1"/>
    <col min="4360" max="4360" width="2" style="88" customWidth="1"/>
    <col min="4361" max="4362" width="12.140625" style="88" customWidth="1"/>
    <col min="4363" max="4363" width="12" style="88" customWidth="1"/>
    <col min="4364" max="4364" width="10.140625" style="88" customWidth="1"/>
    <col min="4365" max="4365" width="0.140625" style="88" customWidth="1"/>
    <col min="4366" max="4366" width="1" style="88" customWidth="1"/>
    <col min="4367" max="4367" width="7" style="88" customWidth="1"/>
    <col min="4368" max="4368" width="0.85546875" style="88" customWidth="1"/>
    <col min="4369" max="4369" width="3.28515625" style="88" customWidth="1"/>
    <col min="4370" max="4370" width="10.28515625" style="88" customWidth="1"/>
    <col min="4371" max="4371" width="1" style="88" customWidth="1"/>
    <col min="4372" max="4372" width="0" style="88" hidden="1" customWidth="1"/>
    <col min="4373" max="4373" width="1.140625" style="88" customWidth="1"/>
    <col min="4374" max="4375" width="9.140625" style="88"/>
    <col min="4376" max="4376" width="1.85546875" style="88" customWidth="1"/>
    <col min="4377" max="4377" width="3" style="88" customWidth="1"/>
    <col min="4378" max="4608" width="9.140625" style="88"/>
    <col min="4609" max="4609" width="1.28515625" style="88" customWidth="1"/>
    <col min="4610" max="4610" width="11.5703125" style="88" customWidth="1"/>
    <col min="4611" max="4611" width="14.28515625" style="88" customWidth="1"/>
    <col min="4612" max="4612" width="6.28515625" style="88" customWidth="1"/>
    <col min="4613" max="4613" width="4" style="88" customWidth="1"/>
    <col min="4614" max="4614" width="4.85546875" style="88" customWidth="1"/>
    <col min="4615" max="4615" width="5.28515625" style="88" customWidth="1"/>
    <col min="4616" max="4616" width="2" style="88" customWidth="1"/>
    <col min="4617" max="4618" width="12.140625" style="88" customWidth="1"/>
    <col min="4619" max="4619" width="12" style="88" customWidth="1"/>
    <col min="4620" max="4620" width="10.140625" style="88" customWidth="1"/>
    <col min="4621" max="4621" width="0.140625" style="88" customWidth="1"/>
    <col min="4622" max="4622" width="1" style="88" customWidth="1"/>
    <col min="4623" max="4623" width="7" style="88" customWidth="1"/>
    <col min="4624" max="4624" width="0.85546875" style="88" customWidth="1"/>
    <col min="4625" max="4625" width="3.28515625" style="88" customWidth="1"/>
    <col min="4626" max="4626" width="10.28515625" style="88" customWidth="1"/>
    <col min="4627" max="4627" width="1" style="88" customWidth="1"/>
    <col min="4628" max="4628" width="0" style="88" hidden="1" customWidth="1"/>
    <col min="4629" max="4629" width="1.140625" style="88" customWidth="1"/>
    <col min="4630" max="4631" width="9.140625" style="88"/>
    <col min="4632" max="4632" width="1.85546875" style="88" customWidth="1"/>
    <col min="4633" max="4633" width="3" style="88" customWidth="1"/>
    <col min="4634" max="4864" width="9.140625" style="88"/>
    <col min="4865" max="4865" width="1.28515625" style="88" customWidth="1"/>
    <col min="4866" max="4866" width="11.5703125" style="88" customWidth="1"/>
    <col min="4867" max="4867" width="14.28515625" style="88" customWidth="1"/>
    <col min="4868" max="4868" width="6.28515625" style="88" customWidth="1"/>
    <col min="4869" max="4869" width="4" style="88" customWidth="1"/>
    <col min="4870" max="4870" width="4.85546875" style="88" customWidth="1"/>
    <col min="4871" max="4871" width="5.28515625" style="88" customWidth="1"/>
    <col min="4872" max="4872" width="2" style="88" customWidth="1"/>
    <col min="4873" max="4874" width="12.140625" style="88" customWidth="1"/>
    <col min="4875" max="4875" width="12" style="88" customWidth="1"/>
    <col min="4876" max="4876" width="10.140625" style="88" customWidth="1"/>
    <col min="4877" max="4877" width="0.140625" style="88" customWidth="1"/>
    <col min="4878" max="4878" width="1" style="88" customWidth="1"/>
    <col min="4879" max="4879" width="7" style="88" customWidth="1"/>
    <col min="4880" max="4880" width="0.85546875" style="88" customWidth="1"/>
    <col min="4881" max="4881" width="3.28515625" style="88" customWidth="1"/>
    <col min="4882" max="4882" width="10.28515625" style="88" customWidth="1"/>
    <col min="4883" max="4883" width="1" style="88" customWidth="1"/>
    <col min="4884" max="4884" width="0" style="88" hidden="1" customWidth="1"/>
    <col min="4885" max="4885" width="1.140625" style="88" customWidth="1"/>
    <col min="4886" max="4887" width="9.140625" style="88"/>
    <col min="4888" max="4888" width="1.85546875" style="88" customWidth="1"/>
    <col min="4889" max="4889" width="3" style="88" customWidth="1"/>
    <col min="4890" max="5120" width="9.140625" style="88"/>
    <col min="5121" max="5121" width="1.28515625" style="88" customWidth="1"/>
    <col min="5122" max="5122" width="11.5703125" style="88" customWidth="1"/>
    <col min="5123" max="5123" width="14.28515625" style="88" customWidth="1"/>
    <col min="5124" max="5124" width="6.28515625" style="88" customWidth="1"/>
    <col min="5125" max="5125" width="4" style="88" customWidth="1"/>
    <col min="5126" max="5126" width="4.85546875" style="88" customWidth="1"/>
    <col min="5127" max="5127" width="5.28515625" style="88" customWidth="1"/>
    <col min="5128" max="5128" width="2" style="88" customWidth="1"/>
    <col min="5129" max="5130" width="12.140625" style="88" customWidth="1"/>
    <col min="5131" max="5131" width="12" style="88" customWidth="1"/>
    <col min="5132" max="5132" width="10.140625" style="88" customWidth="1"/>
    <col min="5133" max="5133" width="0.140625" style="88" customWidth="1"/>
    <col min="5134" max="5134" width="1" style="88" customWidth="1"/>
    <col min="5135" max="5135" width="7" style="88" customWidth="1"/>
    <col min="5136" max="5136" width="0.85546875" style="88" customWidth="1"/>
    <col min="5137" max="5137" width="3.28515625" style="88" customWidth="1"/>
    <col min="5138" max="5138" width="10.28515625" style="88" customWidth="1"/>
    <col min="5139" max="5139" width="1" style="88" customWidth="1"/>
    <col min="5140" max="5140" width="0" style="88" hidden="1" customWidth="1"/>
    <col min="5141" max="5141" width="1.140625" style="88" customWidth="1"/>
    <col min="5142" max="5143" width="9.140625" style="88"/>
    <col min="5144" max="5144" width="1.85546875" style="88" customWidth="1"/>
    <col min="5145" max="5145" width="3" style="88" customWidth="1"/>
    <col min="5146" max="5376" width="9.140625" style="88"/>
    <col min="5377" max="5377" width="1.28515625" style="88" customWidth="1"/>
    <col min="5378" max="5378" width="11.5703125" style="88" customWidth="1"/>
    <col min="5379" max="5379" width="14.28515625" style="88" customWidth="1"/>
    <col min="5380" max="5380" width="6.28515625" style="88" customWidth="1"/>
    <col min="5381" max="5381" width="4" style="88" customWidth="1"/>
    <col min="5382" max="5382" width="4.85546875" style="88" customWidth="1"/>
    <col min="5383" max="5383" width="5.28515625" style="88" customWidth="1"/>
    <col min="5384" max="5384" width="2" style="88" customWidth="1"/>
    <col min="5385" max="5386" width="12.140625" style="88" customWidth="1"/>
    <col min="5387" max="5387" width="12" style="88" customWidth="1"/>
    <col min="5388" max="5388" width="10.140625" style="88" customWidth="1"/>
    <col min="5389" max="5389" width="0.140625" style="88" customWidth="1"/>
    <col min="5390" max="5390" width="1" style="88" customWidth="1"/>
    <col min="5391" max="5391" width="7" style="88" customWidth="1"/>
    <col min="5392" max="5392" width="0.85546875" style="88" customWidth="1"/>
    <col min="5393" max="5393" width="3.28515625" style="88" customWidth="1"/>
    <col min="5394" max="5394" width="10.28515625" style="88" customWidth="1"/>
    <col min="5395" max="5395" width="1" style="88" customWidth="1"/>
    <col min="5396" max="5396" width="0" style="88" hidden="1" customWidth="1"/>
    <col min="5397" max="5397" width="1.140625" style="88" customWidth="1"/>
    <col min="5398" max="5399" width="9.140625" style="88"/>
    <col min="5400" max="5400" width="1.85546875" style="88" customWidth="1"/>
    <col min="5401" max="5401" width="3" style="88" customWidth="1"/>
    <col min="5402" max="5632" width="9.140625" style="88"/>
    <col min="5633" max="5633" width="1.28515625" style="88" customWidth="1"/>
    <col min="5634" max="5634" width="11.5703125" style="88" customWidth="1"/>
    <col min="5635" max="5635" width="14.28515625" style="88" customWidth="1"/>
    <col min="5636" max="5636" width="6.28515625" style="88" customWidth="1"/>
    <col min="5637" max="5637" width="4" style="88" customWidth="1"/>
    <col min="5638" max="5638" width="4.85546875" style="88" customWidth="1"/>
    <col min="5639" max="5639" width="5.28515625" style="88" customWidth="1"/>
    <col min="5640" max="5640" width="2" style="88" customWidth="1"/>
    <col min="5641" max="5642" width="12.140625" style="88" customWidth="1"/>
    <col min="5643" max="5643" width="12" style="88" customWidth="1"/>
    <col min="5644" max="5644" width="10.140625" style="88" customWidth="1"/>
    <col min="5645" max="5645" width="0.140625" style="88" customWidth="1"/>
    <col min="5646" max="5646" width="1" style="88" customWidth="1"/>
    <col min="5647" max="5647" width="7" style="88" customWidth="1"/>
    <col min="5648" max="5648" width="0.85546875" style="88" customWidth="1"/>
    <col min="5649" max="5649" width="3.28515625" style="88" customWidth="1"/>
    <col min="5650" max="5650" width="10.28515625" style="88" customWidth="1"/>
    <col min="5651" max="5651" width="1" style="88" customWidth="1"/>
    <col min="5652" max="5652" width="0" style="88" hidden="1" customWidth="1"/>
    <col min="5653" max="5653" width="1.140625" style="88" customWidth="1"/>
    <col min="5654" max="5655" width="9.140625" style="88"/>
    <col min="5656" max="5656" width="1.85546875" style="88" customWidth="1"/>
    <col min="5657" max="5657" width="3" style="88" customWidth="1"/>
    <col min="5658" max="5888" width="9.140625" style="88"/>
    <col min="5889" max="5889" width="1.28515625" style="88" customWidth="1"/>
    <col min="5890" max="5890" width="11.5703125" style="88" customWidth="1"/>
    <col min="5891" max="5891" width="14.28515625" style="88" customWidth="1"/>
    <col min="5892" max="5892" width="6.28515625" style="88" customWidth="1"/>
    <col min="5893" max="5893" width="4" style="88" customWidth="1"/>
    <col min="5894" max="5894" width="4.85546875" style="88" customWidth="1"/>
    <col min="5895" max="5895" width="5.28515625" style="88" customWidth="1"/>
    <col min="5896" max="5896" width="2" style="88" customWidth="1"/>
    <col min="5897" max="5898" width="12.140625" style="88" customWidth="1"/>
    <col min="5899" max="5899" width="12" style="88" customWidth="1"/>
    <col min="5900" max="5900" width="10.140625" style="88" customWidth="1"/>
    <col min="5901" max="5901" width="0.140625" style="88" customWidth="1"/>
    <col min="5902" max="5902" width="1" style="88" customWidth="1"/>
    <col min="5903" max="5903" width="7" style="88" customWidth="1"/>
    <col min="5904" max="5904" width="0.85546875" style="88" customWidth="1"/>
    <col min="5905" max="5905" width="3.28515625" style="88" customWidth="1"/>
    <col min="5906" max="5906" width="10.28515625" style="88" customWidth="1"/>
    <col min="5907" max="5907" width="1" style="88" customWidth="1"/>
    <col min="5908" max="5908" width="0" style="88" hidden="1" customWidth="1"/>
    <col min="5909" max="5909" width="1.140625" style="88" customWidth="1"/>
    <col min="5910" max="5911" width="9.140625" style="88"/>
    <col min="5912" max="5912" width="1.85546875" style="88" customWidth="1"/>
    <col min="5913" max="5913" width="3" style="88" customWidth="1"/>
    <col min="5914" max="6144" width="9.140625" style="88"/>
    <col min="6145" max="6145" width="1.28515625" style="88" customWidth="1"/>
    <col min="6146" max="6146" width="11.5703125" style="88" customWidth="1"/>
    <col min="6147" max="6147" width="14.28515625" style="88" customWidth="1"/>
    <col min="6148" max="6148" width="6.28515625" style="88" customWidth="1"/>
    <col min="6149" max="6149" width="4" style="88" customWidth="1"/>
    <col min="6150" max="6150" width="4.85546875" style="88" customWidth="1"/>
    <col min="6151" max="6151" width="5.28515625" style="88" customWidth="1"/>
    <col min="6152" max="6152" width="2" style="88" customWidth="1"/>
    <col min="6153" max="6154" width="12.140625" style="88" customWidth="1"/>
    <col min="6155" max="6155" width="12" style="88" customWidth="1"/>
    <col min="6156" max="6156" width="10.140625" style="88" customWidth="1"/>
    <col min="6157" max="6157" width="0.140625" style="88" customWidth="1"/>
    <col min="6158" max="6158" width="1" style="88" customWidth="1"/>
    <col min="6159" max="6159" width="7" style="88" customWidth="1"/>
    <col min="6160" max="6160" width="0.85546875" style="88" customWidth="1"/>
    <col min="6161" max="6161" width="3.28515625" style="88" customWidth="1"/>
    <col min="6162" max="6162" width="10.28515625" style="88" customWidth="1"/>
    <col min="6163" max="6163" width="1" style="88" customWidth="1"/>
    <col min="6164" max="6164" width="0" style="88" hidden="1" customWidth="1"/>
    <col min="6165" max="6165" width="1.140625" style="88" customWidth="1"/>
    <col min="6166" max="6167" width="9.140625" style="88"/>
    <col min="6168" max="6168" width="1.85546875" style="88" customWidth="1"/>
    <col min="6169" max="6169" width="3" style="88" customWidth="1"/>
    <col min="6170" max="6400" width="9.140625" style="88"/>
    <col min="6401" max="6401" width="1.28515625" style="88" customWidth="1"/>
    <col min="6402" max="6402" width="11.5703125" style="88" customWidth="1"/>
    <col min="6403" max="6403" width="14.28515625" style="88" customWidth="1"/>
    <col min="6404" max="6404" width="6.28515625" style="88" customWidth="1"/>
    <col min="6405" max="6405" width="4" style="88" customWidth="1"/>
    <col min="6406" max="6406" width="4.85546875" style="88" customWidth="1"/>
    <col min="6407" max="6407" width="5.28515625" style="88" customWidth="1"/>
    <col min="6408" max="6408" width="2" style="88" customWidth="1"/>
    <col min="6409" max="6410" width="12.140625" style="88" customWidth="1"/>
    <col min="6411" max="6411" width="12" style="88" customWidth="1"/>
    <col min="6412" max="6412" width="10.140625" style="88" customWidth="1"/>
    <col min="6413" max="6413" width="0.140625" style="88" customWidth="1"/>
    <col min="6414" max="6414" width="1" style="88" customWidth="1"/>
    <col min="6415" max="6415" width="7" style="88" customWidth="1"/>
    <col min="6416" max="6416" width="0.85546875" style="88" customWidth="1"/>
    <col min="6417" max="6417" width="3.28515625" style="88" customWidth="1"/>
    <col min="6418" max="6418" width="10.28515625" style="88" customWidth="1"/>
    <col min="6419" max="6419" width="1" style="88" customWidth="1"/>
    <col min="6420" max="6420" width="0" style="88" hidden="1" customWidth="1"/>
    <col min="6421" max="6421" width="1.140625" style="88" customWidth="1"/>
    <col min="6422" max="6423" width="9.140625" style="88"/>
    <col min="6424" max="6424" width="1.85546875" style="88" customWidth="1"/>
    <col min="6425" max="6425" width="3" style="88" customWidth="1"/>
    <col min="6426" max="6656" width="9.140625" style="88"/>
    <col min="6657" max="6657" width="1.28515625" style="88" customWidth="1"/>
    <col min="6658" max="6658" width="11.5703125" style="88" customWidth="1"/>
    <col min="6659" max="6659" width="14.28515625" style="88" customWidth="1"/>
    <col min="6660" max="6660" width="6.28515625" style="88" customWidth="1"/>
    <col min="6661" max="6661" width="4" style="88" customWidth="1"/>
    <col min="6662" max="6662" width="4.85546875" style="88" customWidth="1"/>
    <col min="6663" max="6663" width="5.28515625" style="88" customWidth="1"/>
    <col min="6664" max="6664" width="2" style="88" customWidth="1"/>
    <col min="6665" max="6666" width="12.140625" style="88" customWidth="1"/>
    <col min="6667" max="6667" width="12" style="88" customWidth="1"/>
    <col min="6668" max="6668" width="10.140625" style="88" customWidth="1"/>
    <col min="6669" max="6669" width="0.140625" style="88" customWidth="1"/>
    <col min="6670" max="6670" width="1" style="88" customWidth="1"/>
    <col min="6671" max="6671" width="7" style="88" customWidth="1"/>
    <col min="6672" max="6672" width="0.85546875" style="88" customWidth="1"/>
    <col min="6673" max="6673" width="3.28515625" style="88" customWidth="1"/>
    <col min="6674" max="6674" width="10.28515625" style="88" customWidth="1"/>
    <col min="6675" max="6675" width="1" style="88" customWidth="1"/>
    <col min="6676" max="6676" width="0" style="88" hidden="1" customWidth="1"/>
    <col min="6677" max="6677" width="1.140625" style="88" customWidth="1"/>
    <col min="6678" max="6679" width="9.140625" style="88"/>
    <col min="6680" max="6680" width="1.85546875" style="88" customWidth="1"/>
    <col min="6681" max="6681" width="3" style="88" customWidth="1"/>
    <col min="6682" max="6912" width="9.140625" style="88"/>
    <col min="6913" max="6913" width="1.28515625" style="88" customWidth="1"/>
    <col min="6914" max="6914" width="11.5703125" style="88" customWidth="1"/>
    <col min="6915" max="6915" width="14.28515625" style="88" customWidth="1"/>
    <col min="6916" max="6916" width="6.28515625" style="88" customWidth="1"/>
    <col min="6917" max="6917" width="4" style="88" customWidth="1"/>
    <col min="6918" max="6918" width="4.85546875" style="88" customWidth="1"/>
    <col min="6919" max="6919" width="5.28515625" style="88" customWidth="1"/>
    <col min="6920" max="6920" width="2" style="88" customWidth="1"/>
    <col min="6921" max="6922" width="12.140625" style="88" customWidth="1"/>
    <col min="6923" max="6923" width="12" style="88" customWidth="1"/>
    <col min="6924" max="6924" width="10.140625" style="88" customWidth="1"/>
    <col min="6925" max="6925" width="0.140625" style="88" customWidth="1"/>
    <col min="6926" max="6926" width="1" style="88" customWidth="1"/>
    <col min="6927" max="6927" width="7" style="88" customWidth="1"/>
    <col min="6928" max="6928" width="0.85546875" style="88" customWidth="1"/>
    <col min="6929" max="6929" width="3.28515625" style="88" customWidth="1"/>
    <col min="6930" max="6930" width="10.28515625" style="88" customWidth="1"/>
    <col min="6931" max="6931" width="1" style="88" customWidth="1"/>
    <col min="6932" max="6932" width="0" style="88" hidden="1" customWidth="1"/>
    <col min="6933" max="6933" width="1.140625" style="88" customWidth="1"/>
    <col min="6934" max="6935" width="9.140625" style="88"/>
    <col min="6936" max="6936" width="1.85546875" style="88" customWidth="1"/>
    <col min="6937" max="6937" width="3" style="88" customWidth="1"/>
    <col min="6938" max="7168" width="9.140625" style="88"/>
    <col min="7169" max="7169" width="1.28515625" style="88" customWidth="1"/>
    <col min="7170" max="7170" width="11.5703125" style="88" customWidth="1"/>
    <col min="7171" max="7171" width="14.28515625" style="88" customWidth="1"/>
    <col min="7172" max="7172" width="6.28515625" style="88" customWidth="1"/>
    <col min="7173" max="7173" width="4" style="88" customWidth="1"/>
    <col min="7174" max="7174" width="4.85546875" style="88" customWidth="1"/>
    <col min="7175" max="7175" width="5.28515625" style="88" customWidth="1"/>
    <col min="7176" max="7176" width="2" style="88" customWidth="1"/>
    <col min="7177" max="7178" width="12.140625" style="88" customWidth="1"/>
    <col min="7179" max="7179" width="12" style="88" customWidth="1"/>
    <col min="7180" max="7180" width="10.140625" style="88" customWidth="1"/>
    <col min="7181" max="7181" width="0.140625" style="88" customWidth="1"/>
    <col min="7182" max="7182" width="1" style="88" customWidth="1"/>
    <col min="7183" max="7183" width="7" style="88" customWidth="1"/>
    <col min="7184" max="7184" width="0.85546875" style="88" customWidth="1"/>
    <col min="7185" max="7185" width="3.28515625" style="88" customWidth="1"/>
    <col min="7186" max="7186" width="10.28515625" style="88" customWidth="1"/>
    <col min="7187" max="7187" width="1" style="88" customWidth="1"/>
    <col min="7188" max="7188" width="0" style="88" hidden="1" customWidth="1"/>
    <col min="7189" max="7189" width="1.140625" style="88" customWidth="1"/>
    <col min="7190" max="7191" width="9.140625" style="88"/>
    <col min="7192" max="7192" width="1.85546875" style="88" customWidth="1"/>
    <col min="7193" max="7193" width="3" style="88" customWidth="1"/>
    <col min="7194" max="7424" width="9.140625" style="88"/>
    <col min="7425" max="7425" width="1.28515625" style="88" customWidth="1"/>
    <col min="7426" max="7426" width="11.5703125" style="88" customWidth="1"/>
    <col min="7427" max="7427" width="14.28515625" style="88" customWidth="1"/>
    <col min="7428" max="7428" width="6.28515625" style="88" customWidth="1"/>
    <col min="7429" max="7429" width="4" style="88" customWidth="1"/>
    <col min="7430" max="7430" width="4.85546875" style="88" customWidth="1"/>
    <col min="7431" max="7431" width="5.28515625" style="88" customWidth="1"/>
    <col min="7432" max="7432" width="2" style="88" customWidth="1"/>
    <col min="7433" max="7434" width="12.140625" style="88" customWidth="1"/>
    <col min="7435" max="7435" width="12" style="88" customWidth="1"/>
    <col min="7436" max="7436" width="10.140625" style="88" customWidth="1"/>
    <col min="7437" max="7437" width="0.140625" style="88" customWidth="1"/>
    <col min="7438" max="7438" width="1" style="88" customWidth="1"/>
    <col min="7439" max="7439" width="7" style="88" customWidth="1"/>
    <col min="7440" max="7440" width="0.85546875" style="88" customWidth="1"/>
    <col min="7441" max="7441" width="3.28515625" style="88" customWidth="1"/>
    <col min="7442" max="7442" width="10.28515625" style="88" customWidth="1"/>
    <col min="7443" max="7443" width="1" style="88" customWidth="1"/>
    <col min="7444" max="7444" width="0" style="88" hidden="1" customWidth="1"/>
    <col min="7445" max="7445" width="1.140625" style="88" customWidth="1"/>
    <col min="7446" max="7447" width="9.140625" style="88"/>
    <col min="7448" max="7448" width="1.85546875" style="88" customWidth="1"/>
    <col min="7449" max="7449" width="3" style="88" customWidth="1"/>
    <col min="7450" max="7680" width="9.140625" style="88"/>
    <col min="7681" max="7681" width="1.28515625" style="88" customWidth="1"/>
    <col min="7682" max="7682" width="11.5703125" style="88" customWidth="1"/>
    <col min="7683" max="7683" width="14.28515625" style="88" customWidth="1"/>
    <col min="7684" max="7684" width="6.28515625" style="88" customWidth="1"/>
    <col min="7685" max="7685" width="4" style="88" customWidth="1"/>
    <col min="7686" max="7686" width="4.85546875" style="88" customWidth="1"/>
    <col min="7687" max="7687" width="5.28515625" style="88" customWidth="1"/>
    <col min="7688" max="7688" width="2" style="88" customWidth="1"/>
    <col min="7689" max="7690" width="12.140625" style="88" customWidth="1"/>
    <col min="7691" max="7691" width="12" style="88" customWidth="1"/>
    <col min="7692" max="7692" width="10.140625" style="88" customWidth="1"/>
    <col min="7693" max="7693" width="0.140625" style="88" customWidth="1"/>
    <col min="7694" max="7694" width="1" style="88" customWidth="1"/>
    <col min="7695" max="7695" width="7" style="88" customWidth="1"/>
    <col min="7696" max="7696" width="0.85546875" style="88" customWidth="1"/>
    <col min="7697" max="7697" width="3.28515625" style="88" customWidth="1"/>
    <col min="7698" max="7698" width="10.28515625" style="88" customWidth="1"/>
    <col min="7699" max="7699" width="1" style="88" customWidth="1"/>
    <col min="7700" max="7700" width="0" style="88" hidden="1" customWidth="1"/>
    <col min="7701" max="7701" width="1.140625" style="88" customWidth="1"/>
    <col min="7702" max="7703" width="9.140625" style="88"/>
    <col min="7704" max="7704" width="1.85546875" style="88" customWidth="1"/>
    <col min="7705" max="7705" width="3" style="88" customWidth="1"/>
    <col min="7706" max="7936" width="9.140625" style="88"/>
    <col min="7937" max="7937" width="1.28515625" style="88" customWidth="1"/>
    <col min="7938" max="7938" width="11.5703125" style="88" customWidth="1"/>
    <col min="7939" max="7939" width="14.28515625" style="88" customWidth="1"/>
    <col min="7940" max="7940" width="6.28515625" style="88" customWidth="1"/>
    <col min="7941" max="7941" width="4" style="88" customWidth="1"/>
    <col min="7942" max="7942" width="4.85546875" style="88" customWidth="1"/>
    <col min="7943" max="7943" width="5.28515625" style="88" customWidth="1"/>
    <col min="7944" max="7944" width="2" style="88" customWidth="1"/>
    <col min="7945" max="7946" width="12.140625" style="88" customWidth="1"/>
    <col min="7947" max="7947" width="12" style="88" customWidth="1"/>
    <col min="7948" max="7948" width="10.140625" style="88" customWidth="1"/>
    <col min="7949" max="7949" width="0.140625" style="88" customWidth="1"/>
    <col min="7950" max="7950" width="1" style="88" customWidth="1"/>
    <col min="7951" max="7951" width="7" style="88" customWidth="1"/>
    <col min="7952" max="7952" width="0.85546875" style="88" customWidth="1"/>
    <col min="7953" max="7953" width="3.28515625" style="88" customWidth="1"/>
    <col min="7954" max="7954" width="10.28515625" style="88" customWidth="1"/>
    <col min="7955" max="7955" width="1" style="88" customWidth="1"/>
    <col min="7956" max="7956" width="0" style="88" hidden="1" customWidth="1"/>
    <col min="7957" max="7957" width="1.140625" style="88" customWidth="1"/>
    <col min="7958" max="7959" width="9.140625" style="88"/>
    <col min="7960" max="7960" width="1.85546875" style="88" customWidth="1"/>
    <col min="7961" max="7961" width="3" style="88" customWidth="1"/>
    <col min="7962" max="8192" width="9.140625" style="88"/>
    <col min="8193" max="8193" width="1.28515625" style="88" customWidth="1"/>
    <col min="8194" max="8194" width="11.5703125" style="88" customWidth="1"/>
    <col min="8195" max="8195" width="14.28515625" style="88" customWidth="1"/>
    <col min="8196" max="8196" width="6.28515625" style="88" customWidth="1"/>
    <col min="8197" max="8197" width="4" style="88" customWidth="1"/>
    <col min="8198" max="8198" width="4.85546875" style="88" customWidth="1"/>
    <col min="8199" max="8199" width="5.28515625" style="88" customWidth="1"/>
    <col min="8200" max="8200" width="2" style="88" customWidth="1"/>
    <col min="8201" max="8202" width="12.140625" style="88" customWidth="1"/>
    <col min="8203" max="8203" width="12" style="88" customWidth="1"/>
    <col min="8204" max="8204" width="10.140625" style="88" customWidth="1"/>
    <col min="8205" max="8205" width="0.140625" style="88" customWidth="1"/>
    <col min="8206" max="8206" width="1" style="88" customWidth="1"/>
    <col min="8207" max="8207" width="7" style="88" customWidth="1"/>
    <col min="8208" max="8208" width="0.85546875" style="88" customWidth="1"/>
    <col min="8209" max="8209" width="3.28515625" style="88" customWidth="1"/>
    <col min="8210" max="8210" width="10.28515625" style="88" customWidth="1"/>
    <col min="8211" max="8211" width="1" style="88" customWidth="1"/>
    <col min="8212" max="8212" width="0" style="88" hidden="1" customWidth="1"/>
    <col min="8213" max="8213" width="1.140625" style="88" customWidth="1"/>
    <col min="8214" max="8215" width="9.140625" style="88"/>
    <col min="8216" max="8216" width="1.85546875" style="88" customWidth="1"/>
    <col min="8217" max="8217" width="3" style="88" customWidth="1"/>
    <col min="8218" max="8448" width="9.140625" style="88"/>
    <col min="8449" max="8449" width="1.28515625" style="88" customWidth="1"/>
    <col min="8450" max="8450" width="11.5703125" style="88" customWidth="1"/>
    <col min="8451" max="8451" width="14.28515625" style="88" customWidth="1"/>
    <col min="8452" max="8452" width="6.28515625" style="88" customWidth="1"/>
    <col min="8453" max="8453" width="4" style="88" customWidth="1"/>
    <col min="8454" max="8454" width="4.85546875" style="88" customWidth="1"/>
    <col min="8455" max="8455" width="5.28515625" style="88" customWidth="1"/>
    <col min="8456" max="8456" width="2" style="88" customWidth="1"/>
    <col min="8457" max="8458" width="12.140625" style="88" customWidth="1"/>
    <col min="8459" max="8459" width="12" style="88" customWidth="1"/>
    <col min="8460" max="8460" width="10.140625" style="88" customWidth="1"/>
    <col min="8461" max="8461" width="0.140625" style="88" customWidth="1"/>
    <col min="8462" max="8462" width="1" style="88" customWidth="1"/>
    <col min="8463" max="8463" width="7" style="88" customWidth="1"/>
    <col min="8464" max="8464" width="0.85546875" style="88" customWidth="1"/>
    <col min="8465" max="8465" width="3.28515625" style="88" customWidth="1"/>
    <col min="8466" max="8466" width="10.28515625" style="88" customWidth="1"/>
    <col min="8467" max="8467" width="1" style="88" customWidth="1"/>
    <col min="8468" max="8468" width="0" style="88" hidden="1" customWidth="1"/>
    <col min="8469" max="8469" width="1.140625" style="88" customWidth="1"/>
    <col min="8470" max="8471" width="9.140625" style="88"/>
    <col min="8472" max="8472" width="1.85546875" style="88" customWidth="1"/>
    <col min="8473" max="8473" width="3" style="88" customWidth="1"/>
    <col min="8474" max="8704" width="9.140625" style="88"/>
    <col min="8705" max="8705" width="1.28515625" style="88" customWidth="1"/>
    <col min="8706" max="8706" width="11.5703125" style="88" customWidth="1"/>
    <col min="8707" max="8707" width="14.28515625" style="88" customWidth="1"/>
    <col min="8708" max="8708" width="6.28515625" style="88" customWidth="1"/>
    <col min="8709" max="8709" width="4" style="88" customWidth="1"/>
    <col min="8710" max="8710" width="4.85546875" style="88" customWidth="1"/>
    <col min="8711" max="8711" width="5.28515625" style="88" customWidth="1"/>
    <col min="8712" max="8712" width="2" style="88" customWidth="1"/>
    <col min="8713" max="8714" width="12.140625" style="88" customWidth="1"/>
    <col min="8715" max="8715" width="12" style="88" customWidth="1"/>
    <col min="8716" max="8716" width="10.140625" style="88" customWidth="1"/>
    <col min="8717" max="8717" width="0.140625" style="88" customWidth="1"/>
    <col min="8718" max="8718" width="1" style="88" customWidth="1"/>
    <col min="8719" max="8719" width="7" style="88" customWidth="1"/>
    <col min="8720" max="8720" width="0.85546875" style="88" customWidth="1"/>
    <col min="8721" max="8721" width="3.28515625" style="88" customWidth="1"/>
    <col min="8722" max="8722" width="10.28515625" style="88" customWidth="1"/>
    <col min="8723" max="8723" width="1" style="88" customWidth="1"/>
    <col min="8724" max="8724" width="0" style="88" hidden="1" customWidth="1"/>
    <col min="8725" max="8725" width="1.140625" style="88" customWidth="1"/>
    <col min="8726" max="8727" width="9.140625" style="88"/>
    <col min="8728" max="8728" width="1.85546875" style="88" customWidth="1"/>
    <col min="8729" max="8729" width="3" style="88" customWidth="1"/>
    <col min="8730" max="8960" width="9.140625" style="88"/>
    <col min="8961" max="8961" width="1.28515625" style="88" customWidth="1"/>
    <col min="8962" max="8962" width="11.5703125" style="88" customWidth="1"/>
    <col min="8963" max="8963" width="14.28515625" style="88" customWidth="1"/>
    <col min="8964" max="8964" width="6.28515625" style="88" customWidth="1"/>
    <col min="8965" max="8965" width="4" style="88" customWidth="1"/>
    <col min="8966" max="8966" width="4.85546875" style="88" customWidth="1"/>
    <col min="8967" max="8967" width="5.28515625" style="88" customWidth="1"/>
    <col min="8968" max="8968" width="2" style="88" customWidth="1"/>
    <col min="8969" max="8970" width="12.140625" style="88" customWidth="1"/>
    <col min="8971" max="8971" width="12" style="88" customWidth="1"/>
    <col min="8972" max="8972" width="10.140625" style="88" customWidth="1"/>
    <col min="8973" max="8973" width="0.140625" style="88" customWidth="1"/>
    <col min="8974" max="8974" width="1" style="88" customWidth="1"/>
    <col min="8975" max="8975" width="7" style="88" customWidth="1"/>
    <col min="8976" max="8976" width="0.85546875" style="88" customWidth="1"/>
    <col min="8977" max="8977" width="3.28515625" style="88" customWidth="1"/>
    <col min="8978" max="8978" width="10.28515625" style="88" customWidth="1"/>
    <col min="8979" max="8979" width="1" style="88" customWidth="1"/>
    <col min="8980" max="8980" width="0" style="88" hidden="1" customWidth="1"/>
    <col min="8981" max="8981" width="1.140625" style="88" customWidth="1"/>
    <col min="8982" max="8983" width="9.140625" style="88"/>
    <col min="8984" max="8984" width="1.85546875" style="88" customWidth="1"/>
    <col min="8985" max="8985" width="3" style="88" customWidth="1"/>
    <col min="8986" max="9216" width="9.140625" style="88"/>
    <col min="9217" max="9217" width="1.28515625" style="88" customWidth="1"/>
    <col min="9218" max="9218" width="11.5703125" style="88" customWidth="1"/>
    <col min="9219" max="9219" width="14.28515625" style="88" customWidth="1"/>
    <col min="9220" max="9220" width="6.28515625" style="88" customWidth="1"/>
    <col min="9221" max="9221" width="4" style="88" customWidth="1"/>
    <col min="9222" max="9222" width="4.85546875" style="88" customWidth="1"/>
    <col min="9223" max="9223" width="5.28515625" style="88" customWidth="1"/>
    <col min="9224" max="9224" width="2" style="88" customWidth="1"/>
    <col min="9225" max="9226" width="12.140625" style="88" customWidth="1"/>
    <col min="9227" max="9227" width="12" style="88" customWidth="1"/>
    <col min="9228" max="9228" width="10.140625" style="88" customWidth="1"/>
    <col min="9229" max="9229" width="0.140625" style="88" customWidth="1"/>
    <col min="9230" max="9230" width="1" style="88" customWidth="1"/>
    <col min="9231" max="9231" width="7" style="88" customWidth="1"/>
    <col min="9232" max="9232" width="0.85546875" style="88" customWidth="1"/>
    <col min="9233" max="9233" width="3.28515625" style="88" customWidth="1"/>
    <col min="9234" max="9234" width="10.28515625" style="88" customWidth="1"/>
    <col min="9235" max="9235" width="1" style="88" customWidth="1"/>
    <col min="9236" max="9236" width="0" style="88" hidden="1" customWidth="1"/>
    <col min="9237" max="9237" width="1.140625" style="88" customWidth="1"/>
    <col min="9238" max="9239" width="9.140625" style="88"/>
    <col min="9240" max="9240" width="1.85546875" style="88" customWidth="1"/>
    <col min="9241" max="9241" width="3" style="88" customWidth="1"/>
    <col min="9242" max="9472" width="9.140625" style="88"/>
    <col min="9473" max="9473" width="1.28515625" style="88" customWidth="1"/>
    <col min="9474" max="9474" width="11.5703125" style="88" customWidth="1"/>
    <col min="9475" max="9475" width="14.28515625" style="88" customWidth="1"/>
    <col min="9476" max="9476" width="6.28515625" style="88" customWidth="1"/>
    <col min="9477" max="9477" width="4" style="88" customWidth="1"/>
    <col min="9478" max="9478" width="4.85546875" style="88" customWidth="1"/>
    <col min="9479" max="9479" width="5.28515625" style="88" customWidth="1"/>
    <col min="9480" max="9480" width="2" style="88" customWidth="1"/>
    <col min="9481" max="9482" width="12.140625" style="88" customWidth="1"/>
    <col min="9483" max="9483" width="12" style="88" customWidth="1"/>
    <col min="9484" max="9484" width="10.140625" style="88" customWidth="1"/>
    <col min="9485" max="9485" width="0.140625" style="88" customWidth="1"/>
    <col min="9486" max="9486" width="1" style="88" customWidth="1"/>
    <col min="9487" max="9487" width="7" style="88" customWidth="1"/>
    <col min="9488" max="9488" width="0.85546875" style="88" customWidth="1"/>
    <col min="9489" max="9489" width="3.28515625" style="88" customWidth="1"/>
    <col min="9490" max="9490" width="10.28515625" style="88" customWidth="1"/>
    <col min="9491" max="9491" width="1" style="88" customWidth="1"/>
    <col min="9492" max="9492" width="0" style="88" hidden="1" customWidth="1"/>
    <col min="9493" max="9493" width="1.140625" style="88" customWidth="1"/>
    <col min="9494" max="9495" width="9.140625" style="88"/>
    <col min="9496" max="9496" width="1.85546875" style="88" customWidth="1"/>
    <col min="9497" max="9497" width="3" style="88" customWidth="1"/>
    <col min="9498" max="9728" width="9.140625" style="88"/>
    <col min="9729" max="9729" width="1.28515625" style="88" customWidth="1"/>
    <col min="9730" max="9730" width="11.5703125" style="88" customWidth="1"/>
    <col min="9731" max="9731" width="14.28515625" style="88" customWidth="1"/>
    <col min="9732" max="9732" width="6.28515625" style="88" customWidth="1"/>
    <col min="9733" max="9733" width="4" style="88" customWidth="1"/>
    <col min="9734" max="9734" width="4.85546875" style="88" customWidth="1"/>
    <col min="9735" max="9735" width="5.28515625" style="88" customWidth="1"/>
    <col min="9736" max="9736" width="2" style="88" customWidth="1"/>
    <col min="9737" max="9738" width="12.140625" style="88" customWidth="1"/>
    <col min="9739" max="9739" width="12" style="88" customWidth="1"/>
    <col min="9740" max="9740" width="10.140625" style="88" customWidth="1"/>
    <col min="9741" max="9741" width="0.140625" style="88" customWidth="1"/>
    <col min="9742" max="9742" width="1" style="88" customWidth="1"/>
    <col min="9743" max="9743" width="7" style="88" customWidth="1"/>
    <col min="9744" max="9744" width="0.85546875" style="88" customWidth="1"/>
    <col min="9745" max="9745" width="3.28515625" style="88" customWidth="1"/>
    <col min="9746" max="9746" width="10.28515625" style="88" customWidth="1"/>
    <col min="9747" max="9747" width="1" style="88" customWidth="1"/>
    <col min="9748" max="9748" width="0" style="88" hidden="1" customWidth="1"/>
    <col min="9749" max="9749" width="1.140625" style="88" customWidth="1"/>
    <col min="9750" max="9751" width="9.140625" style="88"/>
    <col min="9752" max="9752" width="1.85546875" style="88" customWidth="1"/>
    <col min="9753" max="9753" width="3" style="88" customWidth="1"/>
    <col min="9754" max="9984" width="9.140625" style="88"/>
    <col min="9985" max="9985" width="1.28515625" style="88" customWidth="1"/>
    <col min="9986" max="9986" width="11.5703125" style="88" customWidth="1"/>
    <col min="9987" max="9987" width="14.28515625" style="88" customWidth="1"/>
    <col min="9988" max="9988" width="6.28515625" style="88" customWidth="1"/>
    <col min="9989" max="9989" width="4" style="88" customWidth="1"/>
    <col min="9990" max="9990" width="4.85546875" style="88" customWidth="1"/>
    <col min="9991" max="9991" width="5.28515625" style="88" customWidth="1"/>
    <col min="9992" max="9992" width="2" style="88" customWidth="1"/>
    <col min="9993" max="9994" width="12.140625" style="88" customWidth="1"/>
    <col min="9995" max="9995" width="12" style="88" customWidth="1"/>
    <col min="9996" max="9996" width="10.140625" style="88" customWidth="1"/>
    <col min="9997" max="9997" width="0.140625" style="88" customWidth="1"/>
    <col min="9998" max="9998" width="1" style="88" customWidth="1"/>
    <col min="9999" max="9999" width="7" style="88" customWidth="1"/>
    <col min="10000" max="10000" width="0.85546875" style="88" customWidth="1"/>
    <col min="10001" max="10001" width="3.28515625" style="88" customWidth="1"/>
    <col min="10002" max="10002" width="10.28515625" style="88" customWidth="1"/>
    <col min="10003" max="10003" width="1" style="88" customWidth="1"/>
    <col min="10004" max="10004" width="0" style="88" hidden="1" customWidth="1"/>
    <col min="10005" max="10005" width="1.140625" style="88" customWidth="1"/>
    <col min="10006" max="10007" width="9.140625" style="88"/>
    <col min="10008" max="10008" width="1.85546875" style="88" customWidth="1"/>
    <col min="10009" max="10009" width="3" style="88" customWidth="1"/>
    <col min="10010" max="10240" width="9.140625" style="88"/>
    <col min="10241" max="10241" width="1.28515625" style="88" customWidth="1"/>
    <col min="10242" max="10242" width="11.5703125" style="88" customWidth="1"/>
    <col min="10243" max="10243" width="14.28515625" style="88" customWidth="1"/>
    <col min="10244" max="10244" width="6.28515625" style="88" customWidth="1"/>
    <col min="10245" max="10245" width="4" style="88" customWidth="1"/>
    <col min="10246" max="10246" width="4.85546875" style="88" customWidth="1"/>
    <col min="10247" max="10247" width="5.28515625" style="88" customWidth="1"/>
    <col min="10248" max="10248" width="2" style="88" customWidth="1"/>
    <col min="10249" max="10250" width="12.140625" style="88" customWidth="1"/>
    <col min="10251" max="10251" width="12" style="88" customWidth="1"/>
    <col min="10252" max="10252" width="10.140625" style="88" customWidth="1"/>
    <col min="10253" max="10253" width="0.140625" style="88" customWidth="1"/>
    <col min="10254" max="10254" width="1" style="88" customWidth="1"/>
    <col min="10255" max="10255" width="7" style="88" customWidth="1"/>
    <col min="10256" max="10256" width="0.85546875" style="88" customWidth="1"/>
    <col min="10257" max="10257" width="3.28515625" style="88" customWidth="1"/>
    <col min="10258" max="10258" width="10.28515625" style="88" customWidth="1"/>
    <col min="10259" max="10259" width="1" style="88" customWidth="1"/>
    <col min="10260" max="10260" width="0" style="88" hidden="1" customWidth="1"/>
    <col min="10261" max="10261" width="1.140625" style="88" customWidth="1"/>
    <col min="10262" max="10263" width="9.140625" style="88"/>
    <col min="10264" max="10264" width="1.85546875" style="88" customWidth="1"/>
    <col min="10265" max="10265" width="3" style="88" customWidth="1"/>
    <col min="10266" max="10496" width="9.140625" style="88"/>
    <col min="10497" max="10497" width="1.28515625" style="88" customWidth="1"/>
    <col min="10498" max="10498" width="11.5703125" style="88" customWidth="1"/>
    <col min="10499" max="10499" width="14.28515625" style="88" customWidth="1"/>
    <col min="10500" max="10500" width="6.28515625" style="88" customWidth="1"/>
    <col min="10501" max="10501" width="4" style="88" customWidth="1"/>
    <col min="10502" max="10502" width="4.85546875" style="88" customWidth="1"/>
    <col min="10503" max="10503" width="5.28515625" style="88" customWidth="1"/>
    <col min="10504" max="10504" width="2" style="88" customWidth="1"/>
    <col min="10505" max="10506" width="12.140625" style="88" customWidth="1"/>
    <col min="10507" max="10507" width="12" style="88" customWidth="1"/>
    <col min="10508" max="10508" width="10.140625" style="88" customWidth="1"/>
    <col min="10509" max="10509" width="0.140625" style="88" customWidth="1"/>
    <col min="10510" max="10510" width="1" style="88" customWidth="1"/>
    <col min="10511" max="10511" width="7" style="88" customWidth="1"/>
    <col min="10512" max="10512" width="0.85546875" style="88" customWidth="1"/>
    <col min="10513" max="10513" width="3.28515625" style="88" customWidth="1"/>
    <col min="10514" max="10514" width="10.28515625" style="88" customWidth="1"/>
    <col min="10515" max="10515" width="1" style="88" customWidth="1"/>
    <col min="10516" max="10516" width="0" style="88" hidden="1" customWidth="1"/>
    <col min="10517" max="10517" width="1.140625" style="88" customWidth="1"/>
    <col min="10518" max="10519" width="9.140625" style="88"/>
    <col min="10520" max="10520" width="1.85546875" style="88" customWidth="1"/>
    <col min="10521" max="10521" width="3" style="88" customWidth="1"/>
    <col min="10522" max="10752" width="9.140625" style="88"/>
    <col min="10753" max="10753" width="1.28515625" style="88" customWidth="1"/>
    <col min="10754" max="10754" width="11.5703125" style="88" customWidth="1"/>
    <col min="10755" max="10755" width="14.28515625" style="88" customWidth="1"/>
    <col min="10756" max="10756" width="6.28515625" style="88" customWidth="1"/>
    <col min="10757" max="10757" width="4" style="88" customWidth="1"/>
    <col min="10758" max="10758" width="4.85546875" style="88" customWidth="1"/>
    <col min="10759" max="10759" width="5.28515625" style="88" customWidth="1"/>
    <col min="10760" max="10760" width="2" style="88" customWidth="1"/>
    <col min="10761" max="10762" width="12.140625" style="88" customWidth="1"/>
    <col min="10763" max="10763" width="12" style="88" customWidth="1"/>
    <col min="10764" max="10764" width="10.140625" style="88" customWidth="1"/>
    <col min="10765" max="10765" width="0.140625" style="88" customWidth="1"/>
    <col min="10766" max="10766" width="1" style="88" customWidth="1"/>
    <col min="10767" max="10767" width="7" style="88" customWidth="1"/>
    <col min="10768" max="10768" width="0.85546875" style="88" customWidth="1"/>
    <col min="10769" max="10769" width="3.28515625" style="88" customWidth="1"/>
    <col min="10770" max="10770" width="10.28515625" style="88" customWidth="1"/>
    <col min="10771" max="10771" width="1" style="88" customWidth="1"/>
    <col min="10772" max="10772" width="0" style="88" hidden="1" customWidth="1"/>
    <col min="10773" max="10773" width="1.140625" style="88" customWidth="1"/>
    <col min="10774" max="10775" width="9.140625" style="88"/>
    <col min="10776" max="10776" width="1.85546875" style="88" customWidth="1"/>
    <col min="10777" max="10777" width="3" style="88" customWidth="1"/>
    <col min="10778" max="11008" width="9.140625" style="88"/>
    <col min="11009" max="11009" width="1.28515625" style="88" customWidth="1"/>
    <col min="11010" max="11010" width="11.5703125" style="88" customWidth="1"/>
    <col min="11011" max="11011" width="14.28515625" style="88" customWidth="1"/>
    <col min="11012" max="11012" width="6.28515625" style="88" customWidth="1"/>
    <col min="11013" max="11013" width="4" style="88" customWidth="1"/>
    <col min="11014" max="11014" width="4.85546875" style="88" customWidth="1"/>
    <col min="11015" max="11015" width="5.28515625" style="88" customWidth="1"/>
    <col min="11016" max="11016" width="2" style="88" customWidth="1"/>
    <col min="11017" max="11018" width="12.140625" style="88" customWidth="1"/>
    <col min="11019" max="11019" width="12" style="88" customWidth="1"/>
    <col min="11020" max="11020" width="10.140625" style="88" customWidth="1"/>
    <col min="11021" max="11021" width="0.140625" style="88" customWidth="1"/>
    <col min="11022" max="11022" width="1" style="88" customWidth="1"/>
    <col min="11023" max="11023" width="7" style="88" customWidth="1"/>
    <col min="11024" max="11024" width="0.85546875" style="88" customWidth="1"/>
    <col min="11025" max="11025" width="3.28515625" style="88" customWidth="1"/>
    <col min="11026" max="11026" width="10.28515625" style="88" customWidth="1"/>
    <col min="11027" max="11027" width="1" style="88" customWidth="1"/>
    <col min="11028" max="11028" width="0" style="88" hidden="1" customWidth="1"/>
    <col min="11029" max="11029" width="1.140625" style="88" customWidth="1"/>
    <col min="11030" max="11031" width="9.140625" style="88"/>
    <col min="11032" max="11032" width="1.85546875" style="88" customWidth="1"/>
    <col min="11033" max="11033" width="3" style="88" customWidth="1"/>
    <col min="11034" max="11264" width="9.140625" style="88"/>
    <col min="11265" max="11265" width="1.28515625" style="88" customWidth="1"/>
    <col min="11266" max="11266" width="11.5703125" style="88" customWidth="1"/>
    <col min="11267" max="11267" width="14.28515625" style="88" customWidth="1"/>
    <col min="11268" max="11268" width="6.28515625" style="88" customWidth="1"/>
    <col min="11269" max="11269" width="4" style="88" customWidth="1"/>
    <col min="11270" max="11270" width="4.85546875" style="88" customWidth="1"/>
    <col min="11271" max="11271" width="5.28515625" style="88" customWidth="1"/>
    <col min="11272" max="11272" width="2" style="88" customWidth="1"/>
    <col min="11273" max="11274" width="12.140625" style="88" customWidth="1"/>
    <col min="11275" max="11275" width="12" style="88" customWidth="1"/>
    <col min="11276" max="11276" width="10.140625" style="88" customWidth="1"/>
    <col min="11277" max="11277" width="0.140625" style="88" customWidth="1"/>
    <col min="11278" max="11278" width="1" style="88" customWidth="1"/>
    <col min="11279" max="11279" width="7" style="88" customWidth="1"/>
    <col min="11280" max="11280" width="0.85546875" style="88" customWidth="1"/>
    <col min="11281" max="11281" width="3.28515625" style="88" customWidth="1"/>
    <col min="11282" max="11282" width="10.28515625" style="88" customWidth="1"/>
    <col min="11283" max="11283" width="1" style="88" customWidth="1"/>
    <col min="11284" max="11284" width="0" style="88" hidden="1" customWidth="1"/>
    <col min="11285" max="11285" width="1.140625" style="88" customWidth="1"/>
    <col min="11286" max="11287" width="9.140625" style="88"/>
    <col min="11288" max="11288" width="1.85546875" style="88" customWidth="1"/>
    <col min="11289" max="11289" width="3" style="88" customWidth="1"/>
    <col min="11290" max="11520" width="9.140625" style="88"/>
    <col min="11521" max="11521" width="1.28515625" style="88" customWidth="1"/>
    <col min="11522" max="11522" width="11.5703125" style="88" customWidth="1"/>
    <col min="11523" max="11523" width="14.28515625" style="88" customWidth="1"/>
    <col min="11524" max="11524" width="6.28515625" style="88" customWidth="1"/>
    <col min="11525" max="11525" width="4" style="88" customWidth="1"/>
    <col min="11526" max="11526" width="4.85546875" style="88" customWidth="1"/>
    <col min="11527" max="11527" width="5.28515625" style="88" customWidth="1"/>
    <col min="11528" max="11528" width="2" style="88" customWidth="1"/>
    <col min="11529" max="11530" width="12.140625" style="88" customWidth="1"/>
    <col min="11531" max="11531" width="12" style="88" customWidth="1"/>
    <col min="11532" max="11532" width="10.140625" style="88" customWidth="1"/>
    <col min="11533" max="11533" width="0.140625" style="88" customWidth="1"/>
    <col min="11534" max="11534" width="1" style="88" customWidth="1"/>
    <col min="11535" max="11535" width="7" style="88" customWidth="1"/>
    <col min="11536" max="11536" width="0.85546875" style="88" customWidth="1"/>
    <col min="11537" max="11537" width="3.28515625" style="88" customWidth="1"/>
    <col min="11538" max="11538" width="10.28515625" style="88" customWidth="1"/>
    <col min="11539" max="11539" width="1" style="88" customWidth="1"/>
    <col min="11540" max="11540" width="0" style="88" hidden="1" customWidth="1"/>
    <col min="11541" max="11541" width="1.140625" style="88" customWidth="1"/>
    <col min="11542" max="11543" width="9.140625" style="88"/>
    <col min="11544" max="11544" width="1.85546875" style="88" customWidth="1"/>
    <col min="11545" max="11545" width="3" style="88" customWidth="1"/>
    <col min="11546" max="11776" width="9.140625" style="88"/>
    <col min="11777" max="11777" width="1.28515625" style="88" customWidth="1"/>
    <col min="11778" max="11778" width="11.5703125" style="88" customWidth="1"/>
    <col min="11779" max="11779" width="14.28515625" style="88" customWidth="1"/>
    <col min="11780" max="11780" width="6.28515625" style="88" customWidth="1"/>
    <col min="11781" max="11781" width="4" style="88" customWidth="1"/>
    <col min="11782" max="11782" width="4.85546875" style="88" customWidth="1"/>
    <col min="11783" max="11783" width="5.28515625" style="88" customWidth="1"/>
    <col min="11784" max="11784" width="2" style="88" customWidth="1"/>
    <col min="11785" max="11786" width="12.140625" style="88" customWidth="1"/>
    <col min="11787" max="11787" width="12" style="88" customWidth="1"/>
    <col min="11788" max="11788" width="10.140625" style="88" customWidth="1"/>
    <col min="11789" max="11789" width="0.140625" style="88" customWidth="1"/>
    <col min="11790" max="11790" width="1" style="88" customWidth="1"/>
    <col min="11791" max="11791" width="7" style="88" customWidth="1"/>
    <col min="11792" max="11792" width="0.85546875" style="88" customWidth="1"/>
    <col min="11793" max="11793" width="3.28515625" style="88" customWidth="1"/>
    <col min="11794" max="11794" width="10.28515625" style="88" customWidth="1"/>
    <col min="11795" max="11795" width="1" style="88" customWidth="1"/>
    <col min="11796" max="11796" width="0" style="88" hidden="1" customWidth="1"/>
    <col min="11797" max="11797" width="1.140625" style="88" customWidth="1"/>
    <col min="11798" max="11799" width="9.140625" style="88"/>
    <col min="11800" max="11800" width="1.85546875" style="88" customWidth="1"/>
    <col min="11801" max="11801" width="3" style="88" customWidth="1"/>
    <col min="11802" max="12032" width="9.140625" style="88"/>
    <col min="12033" max="12033" width="1.28515625" style="88" customWidth="1"/>
    <col min="12034" max="12034" width="11.5703125" style="88" customWidth="1"/>
    <col min="12035" max="12035" width="14.28515625" style="88" customWidth="1"/>
    <col min="12036" max="12036" width="6.28515625" style="88" customWidth="1"/>
    <col min="12037" max="12037" width="4" style="88" customWidth="1"/>
    <col min="12038" max="12038" width="4.85546875" style="88" customWidth="1"/>
    <col min="12039" max="12039" width="5.28515625" style="88" customWidth="1"/>
    <col min="12040" max="12040" width="2" style="88" customWidth="1"/>
    <col min="12041" max="12042" width="12.140625" style="88" customWidth="1"/>
    <col min="12043" max="12043" width="12" style="88" customWidth="1"/>
    <col min="12044" max="12044" width="10.140625" style="88" customWidth="1"/>
    <col min="12045" max="12045" width="0.140625" style="88" customWidth="1"/>
    <col min="12046" max="12046" width="1" style="88" customWidth="1"/>
    <col min="12047" max="12047" width="7" style="88" customWidth="1"/>
    <col min="12048" max="12048" width="0.85546875" style="88" customWidth="1"/>
    <col min="12049" max="12049" width="3.28515625" style="88" customWidth="1"/>
    <col min="12050" max="12050" width="10.28515625" style="88" customWidth="1"/>
    <col min="12051" max="12051" width="1" style="88" customWidth="1"/>
    <col min="12052" max="12052" width="0" style="88" hidden="1" customWidth="1"/>
    <col min="12053" max="12053" width="1.140625" style="88" customWidth="1"/>
    <col min="12054" max="12055" width="9.140625" style="88"/>
    <col min="12056" max="12056" width="1.85546875" style="88" customWidth="1"/>
    <col min="12057" max="12057" width="3" style="88" customWidth="1"/>
    <col min="12058" max="12288" width="9.140625" style="88"/>
    <col min="12289" max="12289" width="1.28515625" style="88" customWidth="1"/>
    <col min="12290" max="12290" width="11.5703125" style="88" customWidth="1"/>
    <col min="12291" max="12291" width="14.28515625" style="88" customWidth="1"/>
    <col min="12292" max="12292" width="6.28515625" style="88" customWidth="1"/>
    <col min="12293" max="12293" width="4" style="88" customWidth="1"/>
    <col min="12294" max="12294" width="4.85546875" style="88" customWidth="1"/>
    <col min="12295" max="12295" width="5.28515625" style="88" customWidth="1"/>
    <col min="12296" max="12296" width="2" style="88" customWidth="1"/>
    <col min="12297" max="12298" width="12.140625" style="88" customWidth="1"/>
    <col min="12299" max="12299" width="12" style="88" customWidth="1"/>
    <col min="12300" max="12300" width="10.140625" style="88" customWidth="1"/>
    <col min="12301" max="12301" width="0.140625" style="88" customWidth="1"/>
    <col min="12302" max="12302" width="1" style="88" customWidth="1"/>
    <col min="12303" max="12303" width="7" style="88" customWidth="1"/>
    <col min="12304" max="12304" width="0.85546875" style="88" customWidth="1"/>
    <col min="12305" max="12305" width="3.28515625" style="88" customWidth="1"/>
    <col min="12306" max="12306" width="10.28515625" style="88" customWidth="1"/>
    <col min="12307" max="12307" width="1" style="88" customWidth="1"/>
    <col min="12308" max="12308" width="0" style="88" hidden="1" customWidth="1"/>
    <col min="12309" max="12309" width="1.140625" style="88" customWidth="1"/>
    <col min="12310" max="12311" width="9.140625" style="88"/>
    <col min="12312" max="12312" width="1.85546875" style="88" customWidth="1"/>
    <col min="12313" max="12313" width="3" style="88" customWidth="1"/>
    <col min="12314" max="12544" width="9.140625" style="88"/>
    <col min="12545" max="12545" width="1.28515625" style="88" customWidth="1"/>
    <col min="12546" max="12546" width="11.5703125" style="88" customWidth="1"/>
    <col min="12547" max="12547" width="14.28515625" style="88" customWidth="1"/>
    <col min="12548" max="12548" width="6.28515625" style="88" customWidth="1"/>
    <col min="12549" max="12549" width="4" style="88" customWidth="1"/>
    <col min="12550" max="12550" width="4.85546875" style="88" customWidth="1"/>
    <col min="12551" max="12551" width="5.28515625" style="88" customWidth="1"/>
    <col min="12552" max="12552" width="2" style="88" customWidth="1"/>
    <col min="12553" max="12554" width="12.140625" style="88" customWidth="1"/>
    <col min="12555" max="12555" width="12" style="88" customWidth="1"/>
    <col min="12556" max="12556" width="10.140625" style="88" customWidth="1"/>
    <col min="12557" max="12557" width="0.140625" style="88" customWidth="1"/>
    <col min="12558" max="12558" width="1" style="88" customWidth="1"/>
    <col min="12559" max="12559" width="7" style="88" customWidth="1"/>
    <col min="12560" max="12560" width="0.85546875" style="88" customWidth="1"/>
    <col min="12561" max="12561" width="3.28515625" style="88" customWidth="1"/>
    <col min="12562" max="12562" width="10.28515625" style="88" customWidth="1"/>
    <col min="12563" max="12563" width="1" style="88" customWidth="1"/>
    <col min="12564" max="12564" width="0" style="88" hidden="1" customWidth="1"/>
    <col min="12565" max="12565" width="1.140625" style="88" customWidth="1"/>
    <col min="12566" max="12567" width="9.140625" style="88"/>
    <col min="12568" max="12568" width="1.85546875" style="88" customWidth="1"/>
    <col min="12569" max="12569" width="3" style="88" customWidth="1"/>
    <col min="12570" max="12800" width="9.140625" style="88"/>
    <col min="12801" max="12801" width="1.28515625" style="88" customWidth="1"/>
    <col min="12802" max="12802" width="11.5703125" style="88" customWidth="1"/>
    <col min="12803" max="12803" width="14.28515625" style="88" customWidth="1"/>
    <col min="12804" max="12804" width="6.28515625" style="88" customWidth="1"/>
    <col min="12805" max="12805" width="4" style="88" customWidth="1"/>
    <col min="12806" max="12806" width="4.85546875" style="88" customWidth="1"/>
    <col min="12807" max="12807" width="5.28515625" style="88" customWidth="1"/>
    <col min="12808" max="12808" width="2" style="88" customWidth="1"/>
    <col min="12809" max="12810" width="12.140625" style="88" customWidth="1"/>
    <col min="12811" max="12811" width="12" style="88" customWidth="1"/>
    <col min="12812" max="12812" width="10.140625" style="88" customWidth="1"/>
    <col min="12813" max="12813" width="0.140625" style="88" customWidth="1"/>
    <col min="12814" max="12814" width="1" style="88" customWidth="1"/>
    <col min="12815" max="12815" width="7" style="88" customWidth="1"/>
    <col min="12816" max="12816" width="0.85546875" style="88" customWidth="1"/>
    <col min="12817" max="12817" width="3.28515625" style="88" customWidth="1"/>
    <col min="12818" max="12818" width="10.28515625" style="88" customWidth="1"/>
    <col min="12819" max="12819" width="1" style="88" customWidth="1"/>
    <col min="12820" max="12820" width="0" style="88" hidden="1" customWidth="1"/>
    <col min="12821" max="12821" width="1.140625" style="88" customWidth="1"/>
    <col min="12822" max="12823" width="9.140625" style="88"/>
    <col min="12824" max="12824" width="1.85546875" style="88" customWidth="1"/>
    <col min="12825" max="12825" width="3" style="88" customWidth="1"/>
    <col min="12826" max="13056" width="9.140625" style="88"/>
    <col min="13057" max="13057" width="1.28515625" style="88" customWidth="1"/>
    <col min="13058" max="13058" width="11.5703125" style="88" customWidth="1"/>
    <col min="13059" max="13059" width="14.28515625" style="88" customWidth="1"/>
    <col min="13060" max="13060" width="6.28515625" style="88" customWidth="1"/>
    <col min="13061" max="13061" width="4" style="88" customWidth="1"/>
    <col min="13062" max="13062" width="4.85546875" style="88" customWidth="1"/>
    <col min="13063" max="13063" width="5.28515625" style="88" customWidth="1"/>
    <col min="13064" max="13064" width="2" style="88" customWidth="1"/>
    <col min="13065" max="13066" width="12.140625" style="88" customWidth="1"/>
    <col min="13067" max="13067" width="12" style="88" customWidth="1"/>
    <col min="13068" max="13068" width="10.140625" style="88" customWidth="1"/>
    <col min="13069" max="13069" width="0.140625" style="88" customWidth="1"/>
    <col min="13070" max="13070" width="1" style="88" customWidth="1"/>
    <col min="13071" max="13071" width="7" style="88" customWidth="1"/>
    <col min="13072" max="13072" width="0.85546875" style="88" customWidth="1"/>
    <col min="13073" max="13073" width="3.28515625" style="88" customWidth="1"/>
    <col min="13074" max="13074" width="10.28515625" style="88" customWidth="1"/>
    <col min="13075" max="13075" width="1" style="88" customWidth="1"/>
    <col min="13076" max="13076" width="0" style="88" hidden="1" customWidth="1"/>
    <col min="13077" max="13077" width="1.140625" style="88" customWidth="1"/>
    <col min="13078" max="13079" width="9.140625" style="88"/>
    <col min="13080" max="13080" width="1.85546875" style="88" customWidth="1"/>
    <col min="13081" max="13081" width="3" style="88" customWidth="1"/>
    <col min="13082" max="13312" width="9.140625" style="88"/>
    <col min="13313" max="13313" width="1.28515625" style="88" customWidth="1"/>
    <col min="13314" max="13314" width="11.5703125" style="88" customWidth="1"/>
    <col min="13315" max="13315" width="14.28515625" style="88" customWidth="1"/>
    <col min="13316" max="13316" width="6.28515625" style="88" customWidth="1"/>
    <col min="13317" max="13317" width="4" style="88" customWidth="1"/>
    <col min="13318" max="13318" width="4.85546875" style="88" customWidth="1"/>
    <col min="13319" max="13319" width="5.28515625" style="88" customWidth="1"/>
    <col min="13320" max="13320" width="2" style="88" customWidth="1"/>
    <col min="13321" max="13322" width="12.140625" style="88" customWidth="1"/>
    <col min="13323" max="13323" width="12" style="88" customWidth="1"/>
    <col min="13324" max="13324" width="10.140625" style="88" customWidth="1"/>
    <col min="13325" max="13325" width="0.140625" style="88" customWidth="1"/>
    <col min="13326" max="13326" width="1" style="88" customWidth="1"/>
    <col min="13327" max="13327" width="7" style="88" customWidth="1"/>
    <col min="13328" max="13328" width="0.85546875" style="88" customWidth="1"/>
    <col min="13329" max="13329" width="3.28515625" style="88" customWidth="1"/>
    <col min="13330" max="13330" width="10.28515625" style="88" customWidth="1"/>
    <col min="13331" max="13331" width="1" style="88" customWidth="1"/>
    <col min="13332" max="13332" width="0" style="88" hidden="1" customWidth="1"/>
    <col min="13333" max="13333" width="1.140625" style="88" customWidth="1"/>
    <col min="13334" max="13335" width="9.140625" style="88"/>
    <col min="13336" max="13336" width="1.85546875" style="88" customWidth="1"/>
    <col min="13337" max="13337" width="3" style="88" customWidth="1"/>
    <col min="13338" max="13568" width="9.140625" style="88"/>
    <col min="13569" max="13569" width="1.28515625" style="88" customWidth="1"/>
    <col min="13570" max="13570" width="11.5703125" style="88" customWidth="1"/>
    <col min="13571" max="13571" width="14.28515625" style="88" customWidth="1"/>
    <col min="13572" max="13572" width="6.28515625" style="88" customWidth="1"/>
    <col min="13573" max="13573" width="4" style="88" customWidth="1"/>
    <col min="13574" max="13574" width="4.85546875" style="88" customWidth="1"/>
    <col min="13575" max="13575" width="5.28515625" style="88" customWidth="1"/>
    <col min="13576" max="13576" width="2" style="88" customWidth="1"/>
    <col min="13577" max="13578" width="12.140625" style="88" customWidth="1"/>
    <col min="13579" max="13579" width="12" style="88" customWidth="1"/>
    <col min="13580" max="13580" width="10.140625" style="88" customWidth="1"/>
    <col min="13581" max="13581" width="0.140625" style="88" customWidth="1"/>
    <col min="13582" max="13582" width="1" style="88" customWidth="1"/>
    <col min="13583" max="13583" width="7" style="88" customWidth="1"/>
    <col min="13584" max="13584" width="0.85546875" style="88" customWidth="1"/>
    <col min="13585" max="13585" width="3.28515625" style="88" customWidth="1"/>
    <col min="13586" max="13586" width="10.28515625" style="88" customWidth="1"/>
    <col min="13587" max="13587" width="1" style="88" customWidth="1"/>
    <col min="13588" max="13588" width="0" style="88" hidden="1" customWidth="1"/>
    <col min="13589" max="13589" width="1.140625" style="88" customWidth="1"/>
    <col min="13590" max="13591" width="9.140625" style="88"/>
    <col min="13592" max="13592" width="1.85546875" style="88" customWidth="1"/>
    <col min="13593" max="13593" width="3" style="88" customWidth="1"/>
    <col min="13594" max="13824" width="9.140625" style="88"/>
    <col min="13825" max="13825" width="1.28515625" style="88" customWidth="1"/>
    <col min="13826" max="13826" width="11.5703125" style="88" customWidth="1"/>
    <col min="13827" max="13827" width="14.28515625" style="88" customWidth="1"/>
    <col min="13828" max="13828" width="6.28515625" style="88" customWidth="1"/>
    <col min="13829" max="13829" width="4" style="88" customWidth="1"/>
    <col min="13830" max="13830" width="4.85546875" style="88" customWidth="1"/>
    <col min="13831" max="13831" width="5.28515625" style="88" customWidth="1"/>
    <col min="13832" max="13832" width="2" style="88" customWidth="1"/>
    <col min="13833" max="13834" width="12.140625" style="88" customWidth="1"/>
    <col min="13835" max="13835" width="12" style="88" customWidth="1"/>
    <col min="13836" max="13836" width="10.140625" style="88" customWidth="1"/>
    <col min="13837" max="13837" width="0.140625" style="88" customWidth="1"/>
    <col min="13838" max="13838" width="1" style="88" customWidth="1"/>
    <col min="13839" max="13839" width="7" style="88" customWidth="1"/>
    <col min="13840" max="13840" width="0.85546875" style="88" customWidth="1"/>
    <col min="13841" max="13841" width="3.28515625" style="88" customWidth="1"/>
    <col min="13842" max="13842" width="10.28515625" style="88" customWidth="1"/>
    <col min="13843" max="13843" width="1" style="88" customWidth="1"/>
    <col min="13844" max="13844" width="0" style="88" hidden="1" customWidth="1"/>
    <col min="13845" max="13845" width="1.140625" style="88" customWidth="1"/>
    <col min="13846" max="13847" width="9.140625" style="88"/>
    <col min="13848" max="13848" width="1.85546875" style="88" customWidth="1"/>
    <col min="13849" max="13849" width="3" style="88" customWidth="1"/>
    <col min="13850" max="14080" width="9.140625" style="88"/>
    <col min="14081" max="14081" width="1.28515625" style="88" customWidth="1"/>
    <col min="14082" max="14082" width="11.5703125" style="88" customWidth="1"/>
    <col min="14083" max="14083" width="14.28515625" style="88" customWidth="1"/>
    <col min="14084" max="14084" width="6.28515625" style="88" customWidth="1"/>
    <col min="14085" max="14085" width="4" style="88" customWidth="1"/>
    <col min="14086" max="14086" width="4.85546875" style="88" customWidth="1"/>
    <col min="14087" max="14087" width="5.28515625" style="88" customWidth="1"/>
    <col min="14088" max="14088" width="2" style="88" customWidth="1"/>
    <col min="14089" max="14090" width="12.140625" style="88" customWidth="1"/>
    <col min="14091" max="14091" width="12" style="88" customWidth="1"/>
    <col min="14092" max="14092" width="10.140625" style="88" customWidth="1"/>
    <col min="14093" max="14093" width="0.140625" style="88" customWidth="1"/>
    <col min="14094" max="14094" width="1" style="88" customWidth="1"/>
    <col min="14095" max="14095" width="7" style="88" customWidth="1"/>
    <col min="14096" max="14096" width="0.85546875" style="88" customWidth="1"/>
    <col min="14097" max="14097" width="3.28515625" style="88" customWidth="1"/>
    <col min="14098" max="14098" width="10.28515625" style="88" customWidth="1"/>
    <col min="14099" max="14099" width="1" style="88" customWidth="1"/>
    <col min="14100" max="14100" width="0" style="88" hidden="1" customWidth="1"/>
    <col min="14101" max="14101" width="1.140625" style="88" customWidth="1"/>
    <col min="14102" max="14103" width="9.140625" style="88"/>
    <col min="14104" max="14104" width="1.85546875" style="88" customWidth="1"/>
    <col min="14105" max="14105" width="3" style="88" customWidth="1"/>
    <col min="14106" max="14336" width="9.140625" style="88"/>
    <col min="14337" max="14337" width="1.28515625" style="88" customWidth="1"/>
    <col min="14338" max="14338" width="11.5703125" style="88" customWidth="1"/>
    <col min="14339" max="14339" width="14.28515625" style="88" customWidth="1"/>
    <col min="14340" max="14340" width="6.28515625" style="88" customWidth="1"/>
    <col min="14341" max="14341" width="4" style="88" customWidth="1"/>
    <col min="14342" max="14342" width="4.85546875" style="88" customWidth="1"/>
    <col min="14343" max="14343" width="5.28515625" style="88" customWidth="1"/>
    <col min="14344" max="14344" width="2" style="88" customWidth="1"/>
    <col min="14345" max="14346" width="12.140625" style="88" customWidth="1"/>
    <col min="14347" max="14347" width="12" style="88" customWidth="1"/>
    <col min="14348" max="14348" width="10.140625" style="88" customWidth="1"/>
    <col min="14349" max="14349" width="0.140625" style="88" customWidth="1"/>
    <col min="14350" max="14350" width="1" style="88" customWidth="1"/>
    <col min="14351" max="14351" width="7" style="88" customWidth="1"/>
    <col min="14352" max="14352" width="0.85546875" style="88" customWidth="1"/>
    <col min="14353" max="14353" width="3.28515625" style="88" customWidth="1"/>
    <col min="14354" max="14354" width="10.28515625" style="88" customWidth="1"/>
    <col min="14355" max="14355" width="1" style="88" customWidth="1"/>
    <col min="14356" max="14356" width="0" style="88" hidden="1" customWidth="1"/>
    <col min="14357" max="14357" width="1.140625" style="88" customWidth="1"/>
    <col min="14358" max="14359" width="9.140625" style="88"/>
    <col min="14360" max="14360" width="1.85546875" style="88" customWidth="1"/>
    <col min="14361" max="14361" width="3" style="88" customWidth="1"/>
    <col min="14362" max="14592" width="9.140625" style="88"/>
    <col min="14593" max="14593" width="1.28515625" style="88" customWidth="1"/>
    <col min="14594" max="14594" width="11.5703125" style="88" customWidth="1"/>
    <col min="14595" max="14595" width="14.28515625" style="88" customWidth="1"/>
    <col min="14596" max="14596" width="6.28515625" style="88" customWidth="1"/>
    <col min="14597" max="14597" width="4" style="88" customWidth="1"/>
    <col min="14598" max="14598" width="4.85546875" style="88" customWidth="1"/>
    <col min="14599" max="14599" width="5.28515625" style="88" customWidth="1"/>
    <col min="14600" max="14600" width="2" style="88" customWidth="1"/>
    <col min="14601" max="14602" width="12.140625" style="88" customWidth="1"/>
    <col min="14603" max="14603" width="12" style="88" customWidth="1"/>
    <col min="14604" max="14604" width="10.140625" style="88" customWidth="1"/>
    <col min="14605" max="14605" width="0.140625" style="88" customWidth="1"/>
    <col min="14606" max="14606" width="1" style="88" customWidth="1"/>
    <col min="14607" max="14607" width="7" style="88" customWidth="1"/>
    <col min="14608" max="14608" width="0.85546875" style="88" customWidth="1"/>
    <col min="14609" max="14609" width="3.28515625" style="88" customWidth="1"/>
    <col min="14610" max="14610" width="10.28515625" style="88" customWidth="1"/>
    <col min="14611" max="14611" width="1" style="88" customWidth="1"/>
    <col min="14612" max="14612" width="0" style="88" hidden="1" customWidth="1"/>
    <col min="14613" max="14613" width="1.140625" style="88" customWidth="1"/>
    <col min="14614" max="14615" width="9.140625" style="88"/>
    <col min="14616" max="14616" width="1.85546875" style="88" customWidth="1"/>
    <col min="14617" max="14617" width="3" style="88" customWidth="1"/>
    <col min="14618" max="14848" width="9.140625" style="88"/>
    <col min="14849" max="14849" width="1.28515625" style="88" customWidth="1"/>
    <col min="14850" max="14850" width="11.5703125" style="88" customWidth="1"/>
    <col min="14851" max="14851" width="14.28515625" style="88" customWidth="1"/>
    <col min="14852" max="14852" width="6.28515625" style="88" customWidth="1"/>
    <col min="14853" max="14853" width="4" style="88" customWidth="1"/>
    <col min="14854" max="14854" width="4.85546875" style="88" customWidth="1"/>
    <col min="14855" max="14855" width="5.28515625" style="88" customWidth="1"/>
    <col min="14856" max="14856" width="2" style="88" customWidth="1"/>
    <col min="14857" max="14858" width="12.140625" style="88" customWidth="1"/>
    <col min="14859" max="14859" width="12" style="88" customWidth="1"/>
    <col min="14860" max="14860" width="10.140625" style="88" customWidth="1"/>
    <col min="14861" max="14861" width="0.140625" style="88" customWidth="1"/>
    <col min="14862" max="14862" width="1" style="88" customWidth="1"/>
    <col min="14863" max="14863" width="7" style="88" customWidth="1"/>
    <col min="14864" max="14864" width="0.85546875" style="88" customWidth="1"/>
    <col min="14865" max="14865" width="3.28515625" style="88" customWidth="1"/>
    <col min="14866" max="14866" width="10.28515625" style="88" customWidth="1"/>
    <col min="14867" max="14867" width="1" style="88" customWidth="1"/>
    <col min="14868" max="14868" width="0" style="88" hidden="1" customWidth="1"/>
    <col min="14869" max="14869" width="1.140625" style="88" customWidth="1"/>
    <col min="14870" max="14871" width="9.140625" style="88"/>
    <col min="14872" max="14872" width="1.85546875" style="88" customWidth="1"/>
    <col min="14873" max="14873" width="3" style="88" customWidth="1"/>
    <col min="14874" max="15104" width="9.140625" style="88"/>
    <col min="15105" max="15105" width="1.28515625" style="88" customWidth="1"/>
    <col min="15106" max="15106" width="11.5703125" style="88" customWidth="1"/>
    <col min="15107" max="15107" width="14.28515625" style="88" customWidth="1"/>
    <col min="15108" max="15108" width="6.28515625" style="88" customWidth="1"/>
    <col min="15109" max="15109" width="4" style="88" customWidth="1"/>
    <col min="15110" max="15110" width="4.85546875" style="88" customWidth="1"/>
    <col min="15111" max="15111" width="5.28515625" style="88" customWidth="1"/>
    <col min="15112" max="15112" width="2" style="88" customWidth="1"/>
    <col min="15113" max="15114" width="12.140625" style="88" customWidth="1"/>
    <col min="15115" max="15115" width="12" style="88" customWidth="1"/>
    <col min="15116" max="15116" width="10.140625" style="88" customWidth="1"/>
    <col min="15117" max="15117" width="0.140625" style="88" customWidth="1"/>
    <col min="15118" max="15118" width="1" style="88" customWidth="1"/>
    <col min="15119" max="15119" width="7" style="88" customWidth="1"/>
    <col min="15120" max="15120" width="0.85546875" style="88" customWidth="1"/>
    <col min="15121" max="15121" width="3.28515625" style="88" customWidth="1"/>
    <col min="15122" max="15122" width="10.28515625" style="88" customWidth="1"/>
    <col min="15123" max="15123" width="1" style="88" customWidth="1"/>
    <col min="15124" max="15124" width="0" style="88" hidden="1" customWidth="1"/>
    <col min="15125" max="15125" width="1.140625" style="88" customWidth="1"/>
    <col min="15126" max="15127" width="9.140625" style="88"/>
    <col min="15128" max="15128" width="1.85546875" style="88" customWidth="1"/>
    <col min="15129" max="15129" width="3" style="88" customWidth="1"/>
    <col min="15130" max="15360" width="9.140625" style="88"/>
    <col min="15361" max="15361" width="1.28515625" style="88" customWidth="1"/>
    <col min="15362" max="15362" width="11.5703125" style="88" customWidth="1"/>
    <col min="15363" max="15363" width="14.28515625" style="88" customWidth="1"/>
    <col min="15364" max="15364" width="6.28515625" style="88" customWidth="1"/>
    <col min="15365" max="15365" width="4" style="88" customWidth="1"/>
    <col min="15366" max="15366" width="4.85546875" style="88" customWidth="1"/>
    <col min="15367" max="15367" width="5.28515625" style="88" customWidth="1"/>
    <col min="15368" max="15368" width="2" style="88" customWidth="1"/>
    <col min="15369" max="15370" width="12.140625" style="88" customWidth="1"/>
    <col min="15371" max="15371" width="12" style="88" customWidth="1"/>
    <col min="15372" max="15372" width="10.140625" style="88" customWidth="1"/>
    <col min="15373" max="15373" width="0.140625" style="88" customWidth="1"/>
    <col min="15374" max="15374" width="1" style="88" customWidth="1"/>
    <col min="15375" max="15375" width="7" style="88" customWidth="1"/>
    <col min="15376" max="15376" width="0.85546875" style="88" customWidth="1"/>
    <col min="15377" max="15377" width="3.28515625" style="88" customWidth="1"/>
    <col min="15378" max="15378" width="10.28515625" style="88" customWidth="1"/>
    <col min="15379" max="15379" width="1" style="88" customWidth="1"/>
    <col min="15380" max="15380" width="0" style="88" hidden="1" customWidth="1"/>
    <col min="15381" max="15381" width="1.140625" style="88" customWidth="1"/>
    <col min="15382" max="15383" width="9.140625" style="88"/>
    <col min="15384" max="15384" width="1.85546875" style="88" customWidth="1"/>
    <col min="15385" max="15385" width="3" style="88" customWidth="1"/>
    <col min="15386" max="15616" width="9.140625" style="88"/>
    <col min="15617" max="15617" width="1.28515625" style="88" customWidth="1"/>
    <col min="15618" max="15618" width="11.5703125" style="88" customWidth="1"/>
    <col min="15619" max="15619" width="14.28515625" style="88" customWidth="1"/>
    <col min="15620" max="15620" width="6.28515625" style="88" customWidth="1"/>
    <col min="15621" max="15621" width="4" style="88" customWidth="1"/>
    <col min="15622" max="15622" width="4.85546875" style="88" customWidth="1"/>
    <col min="15623" max="15623" width="5.28515625" style="88" customWidth="1"/>
    <col min="15624" max="15624" width="2" style="88" customWidth="1"/>
    <col min="15625" max="15626" width="12.140625" style="88" customWidth="1"/>
    <col min="15627" max="15627" width="12" style="88" customWidth="1"/>
    <col min="15628" max="15628" width="10.140625" style="88" customWidth="1"/>
    <col min="15629" max="15629" width="0.140625" style="88" customWidth="1"/>
    <col min="15630" max="15630" width="1" style="88" customWidth="1"/>
    <col min="15631" max="15631" width="7" style="88" customWidth="1"/>
    <col min="15632" max="15632" width="0.85546875" style="88" customWidth="1"/>
    <col min="15633" max="15633" width="3.28515625" style="88" customWidth="1"/>
    <col min="15634" max="15634" width="10.28515625" style="88" customWidth="1"/>
    <col min="15635" max="15635" width="1" style="88" customWidth="1"/>
    <col min="15636" max="15636" width="0" style="88" hidden="1" customWidth="1"/>
    <col min="15637" max="15637" width="1.140625" style="88" customWidth="1"/>
    <col min="15638" max="15639" width="9.140625" style="88"/>
    <col min="15640" max="15640" width="1.85546875" style="88" customWidth="1"/>
    <col min="15641" max="15641" width="3" style="88" customWidth="1"/>
    <col min="15642" max="15872" width="9.140625" style="88"/>
    <col min="15873" max="15873" width="1.28515625" style="88" customWidth="1"/>
    <col min="15874" max="15874" width="11.5703125" style="88" customWidth="1"/>
    <col min="15875" max="15875" width="14.28515625" style="88" customWidth="1"/>
    <col min="15876" max="15876" width="6.28515625" style="88" customWidth="1"/>
    <col min="15877" max="15877" width="4" style="88" customWidth="1"/>
    <col min="15878" max="15878" width="4.85546875" style="88" customWidth="1"/>
    <col min="15879" max="15879" width="5.28515625" style="88" customWidth="1"/>
    <col min="15880" max="15880" width="2" style="88" customWidth="1"/>
    <col min="15881" max="15882" width="12.140625" style="88" customWidth="1"/>
    <col min="15883" max="15883" width="12" style="88" customWidth="1"/>
    <col min="15884" max="15884" width="10.140625" style="88" customWidth="1"/>
    <col min="15885" max="15885" width="0.140625" style="88" customWidth="1"/>
    <col min="15886" max="15886" width="1" style="88" customWidth="1"/>
    <col min="15887" max="15887" width="7" style="88" customWidth="1"/>
    <col min="15888" max="15888" width="0.85546875" style="88" customWidth="1"/>
    <col min="15889" max="15889" width="3.28515625" style="88" customWidth="1"/>
    <col min="15890" max="15890" width="10.28515625" style="88" customWidth="1"/>
    <col min="15891" max="15891" width="1" style="88" customWidth="1"/>
    <col min="15892" max="15892" width="0" style="88" hidden="1" customWidth="1"/>
    <col min="15893" max="15893" width="1.140625" style="88" customWidth="1"/>
    <col min="15894" max="15895" width="9.140625" style="88"/>
    <col min="15896" max="15896" width="1.85546875" style="88" customWidth="1"/>
    <col min="15897" max="15897" width="3" style="88" customWidth="1"/>
    <col min="15898" max="16128" width="9.140625" style="88"/>
    <col min="16129" max="16129" width="1.28515625" style="88" customWidth="1"/>
    <col min="16130" max="16130" width="11.5703125" style="88" customWidth="1"/>
    <col min="16131" max="16131" width="14.28515625" style="88" customWidth="1"/>
    <col min="16132" max="16132" width="6.28515625" style="88" customWidth="1"/>
    <col min="16133" max="16133" width="4" style="88" customWidth="1"/>
    <col min="16134" max="16134" width="4.85546875" style="88" customWidth="1"/>
    <col min="16135" max="16135" width="5.28515625" style="88" customWidth="1"/>
    <col min="16136" max="16136" width="2" style="88" customWidth="1"/>
    <col min="16137" max="16138" width="12.140625" style="88" customWidth="1"/>
    <col min="16139" max="16139" width="12" style="88" customWidth="1"/>
    <col min="16140" max="16140" width="10.140625" style="88" customWidth="1"/>
    <col min="16141" max="16141" width="0.140625" style="88" customWidth="1"/>
    <col min="16142" max="16142" width="1" style="88" customWidth="1"/>
    <col min="16143" max="16143" width="7" style="88" customWidth="1"/>
    <col min="16144" max="16144" width="0.85546875" style="88" customWidth="1"/>
    <col min="16145" max="16145" width="3.28515625" style="88" customWidth="1"/>
    <col min="16146" max="16146" width="10.28515625" style="88" customWidth="1"/>
    <col min="16147" max="16147" width="1" style="88" customWidth="1"/>
    <col min="16148" max="16148" width="0" style="88" hidden="1" customWidth="1"/>
    <col min="16149" max="16149" width="1.140625" style="88" customWidth="1"/>
    <col min="16150" max="16151" width="9.140625" style="88"/>
    <col min="16152" max="16152" width="1.85546875" style="88" customWidth="1"/>
    <col min="16153" max="16153" width="3" style="88" customWidth="1"/>
    <col min="16154" max="16384" width="9.140625" style="88"/>
  </cols>
  <sheetData>
    <row r="2" spans="2:24" ht="15" customHeight="1" x14ac:dyDescent="0.2">
      <c r="B2" s="163" t="s">
        <v>141</v>
      </c>
      <c r="C2" s="145"/>
      <c r="D2" s="145"/>
      <c r="E2" s="145"/>
      <c r="F2" s="145"/>
      <c r="G2" s="145"/>
    </row>
    <row r="3" spans="2:24" x14ac:dyDescent="0.2">
      <c r="B3" s="145"/>
      <c r="C3" s="145"/>
      <c r="D3" s="145"/>
      <c r="E3" s="145"/>
      <c r="F3" s="145"/>
      <c r="G3" s="145"/>
      <c r="M3" s="164"/>
      <c r="N3" s="145"/>
      <c r="O3" s="145"/>
      <c r="Q3" s="165"/>
      <c r="R3" s="145"/>
    </row>
    <row r="4" spans="2:24" ht="15" customHeight="1" x14ac:dyDescent="0.2">
      <c r="B4" s="163" t="s">
        <v>142</v>
      </c>
      <c r="C4" s="145"/>
      <c r="D4" s="145"/>
      <c r="E4" s="145"/>
      <c r="M4" s="145"/>
      <c r="N4" s="145"/>
      <c r="O4" s="145"/>
      <c r="Q4" s="145"/>
      <c r="R4" s="145"/>
    </row>
    <row r="5" spans="2:24" x14ac:dyDescent="0.2">
      <c r="B5" s="145"/>
      <c r="C5" s="145"/>
      <c r="D5" s="145"/>
      <c r="E5" s="145"/>
    </row>
    <row r="6" spans="2:24" ht="15" customHeight="1" x14ac:dyDescent="0.2">
      <c r="B6" s="163" t="s">
        <v>143</v>
      </c>
      <c r="C6" s="145"/>
      <c r="D6" s="145"/>
    </row>
    <row r="8" spans="2:24" ht="15.75" customHeight="1" x14ac:dyDescent="0.2">
      <c r="B8" s="166" t="s">
        <v>144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</row>
    <row r="9" spans="2:24" ht="16.5" thickBot="1" x14ac:dyDescent="0.3">
      <c r="B9" s="160" t="s">
        <v>182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2:24" ht="24" thickTop="1" thickBot="1" x14ac:dyDescent="0.25">
      <c r="B10" s="155" t="s">
        <v>148</v>
      </c>
      <c r="C10" s="153"/>
      <c r="D10" s="153"/>
      <c r="E10" s="153"/>
      <c r="F10" s="153"/>
      <c r="G10" s="153"/>
      <c r="H10" s="153"/>
      <c r="I10" s="104" t="s">
        <v>149</v>
      </c>
      <c r="J10" s="104" t="s">
        <v>150</v>
      </c>
      <c r="K10" s="100" t="s">
        <v>151</v>
      </c>
      <c r="L10" s="155" t="s">
        <v>152</v>
      </c>
      <c r="M10" s="153"/>
      <c r="N10" s="153"/>
      <c r="O10" s="155" t="s">
        <v>153</v>
      </c>
      <c r="P10" s="153"/>
      <c r="Q10" s="153"/>
      <c r="R10" s="155" t="s">
        <v>154</v>
      </c>
      <c r="S10" s="153"/>
      <c r="U10" s="155" t="s">
        <v>183</v>
      </c>
      <c r="V10" s="153"/>
      <c r="W10" s="155" t="s">
        <v>183</v>
      </c>
      <c r="X10" s="153"/>
    </row>
    <row r="11" spans="2:24" ht="16.5" customHeight="1" thickTop="1" thickBot="1" x14ac:dyDescent="0.25">
      <c r="B11" s="100" t="s">
        <v>157</v>
      </c>
      <c r="C11" s="155" t="s">
        <v>158</v>
      </c>
      <c r="D11" s="153"/>
      <c r="E11" s="153"/>
      <c r="F11" s="153"/>
      <c r="G11" s="155"/>
      <c r="H11" s="153"/>
      <c r="I11" s="100" t="s">
        <v>159</v>
      </c>
      <c r="J11" s="100" t="s">
        <v>160</v>
      </c>
      <c r="K11" s="100" t="s">
        <v>161</v>
      </c>
      <c r="L11" s="155" t="s">
        <v>162</v>
      </c>
      <c r="M11" s="153"/>
      <c r="N11" s="153"/>
      <c r="O11" s="155" t="s">
        <v>163</v>
      </c>
      <c r="P11" s="153"/>
      <c r="Q11" s="153"/>
      <c r="R11" s="155" t="s">
        <v>164</v>
      </c>
      <c r="S11" s="153"/>
      <c r="U11" s="155" t="s">
        <v>184</v>
      </c>
      <c r="V11" s="153"/>
      <c r="W11" s="155" t="s">
        <v>185</v>
      </c>
      <c r="X11" s="153"/>
    </row>
    <row r="12" spans="2:24" ht="15.75" customHeight="1" thickTop="1" x14ac:dyDescent="0.2">
      <c r="B12" s="103"/>
      <c r="C12" s="147" t="s">
        <v>167</v>
      </c>
      <c r="D12" s="145"/>
      <c r="E12" s="145"/>
      <c r="F12" s="145"/>
      <c r="G12" s="147"/>
      <c r="H12" s="145"/>
      <c r="I12" s="105">
        <f>I13</f>
        <v>7357945.75</v>
      </c>
      <c r="J12" s="105">
        <f>8279360+J41</f>
        <v>8528900</v>
      </c>
      <c r="K12" s="105">
        <v>4006645.25</v>
      </c>
      <c r="L12" s="162">
        <v>4578868.28</v>
      </c>
      <c r="M12" s="145"/>
      <c r="N12" s="145"/>
      <c r="O12" s="162">
        <f>K12+L12</f>
        <v>8585513.5300000012</v>
      </c>
      <c r="P12" s="145"/>
      <c r="Q12" s="145"/>
      <c r="R12" s="162">
        <f>J12-O12</f>
        <v>-56613.530000001192</v>
      </c>
      <c r="S12" s="145"/>
      <c r="U12" s="162">
        <f>J12/I12</f>
        <v>1.1591414628192931</v>
      </c>
      <c r="V12" s="145"/>
      <c r="W12" s="162">
        <f>O12/J12</f>
        <v>1.0066378466156247</v>
      </c>
      <c r="X12" s="145"/>
    </row>
    <row r="13" spans="2:24" x14ac:dyDescent="0.2">
      <c r="B13" s="102" t="s">
        <v>168</v>
      </c>
      <c r="C13" s="150" t="s">
        <v>39</v>
      </c>
      <c r="D13" s="145"/>
      <c r="E13" s="145"/>
      <c r="F13" s="145"/>
      <c r="G13" s="150"/>
      <c r="H13" s="145"/>
      <c r="I13" s="106">
        <v>7357945.75</v>
      </c>
      <c r="J13" s="106">
        <f>8279360+J41</f>
        <v>8528900</v>
      </c>
      <c r="K13" s="106">
        <f>3967260.57+K41</f>
        <v>4006645.25</v>
      </c>
      <c r="L13" s="161">
        <f>4313434.51+L41</f>
        <v>4578868.2799999993</v>
      </c>
      <c r="M13" s="145"/>
      <c r="N13" s="145"/>
      <c r="O13" s="161">
        <f>K13+L13</f>
        <v>8585513.5299999993</v>
      </c>
      <c r="P13" s="145"/>
      <c r="Q13" s="145"/>
      <c r="R13" s="161">
        <f>J13-O13</f>
        <v>-56613.529999999329</v>
      </c>
      <c r="S13" s="145"/>
      <c r="U13" s="161">
        <f t="shared" ref="U13:U48" si="0">J13/I13</f>
        <v>1.1591414628192931</v>
      </c>
      <c r="V13" s="145"/>
      <c r="W13" s="161">
        <f t="shared" ref="W13:W48" si="1">O13/J13</f>
        <v>1.0066378466156245</v>
      </c>
      <c r="X13" s="145"/>
    </row>
    <row r="14" spans="2:24" ht="27" customHeight="1" x14ac:dyDescent="0.2">
      <c r="B14" s="102" t="s">
        <v>186</v>
      </c>
      <c r="C14" s="150" t="s">
        <v>10</v>
      </c>
      <c r="D14" s="145"/>
      <c r="E14" s="145"/>
      <c r="F14" s="145"/>
      <c r="G14" s="150"/>
      <c r="H14" s="145"/>
      <c r="I14" s="106">
        <v>5534.58</v>
      </c>
      <c r="J14" s="106">
        <v>2902460</v>
      </c>
      <c r="K14" s="106">
        <v>1398966.8</v>
      </c>
      <c r="L14" s="161">
        <v>1659450.86</v>
      </c>
      <c r="M14" s="145"/>
      <c r="N14" s="145"/>
      <c r="O14" s="161">
        <v>3058417.66</v>
      </c>
      <c r="P14" s="145"/>
      <c r="Q14" s="145"/>
      <c r="R14" s="161">
        <v>-155957.66</v>
      </c>
      <c r="S14" s="145"/>
      <c r="U14" s="161">
        <f t="shared" si="0"/>
        <v>524.42281076432175</v>
      </c>
      <c r="V14" s="145"/>
      <c r="W14" s="161">
        <f t="shared" si="1"/>
        <v>1.0537329231066062</v>
      </c>
      <c r="X14" s="145"/>
    </row>
    <row r="15" spans="2:24" ht="20.25" customHeight="1" x14ac:dyDescent="0.2">
      <c r="B15" s="102" t="s">
        <v>187</v>
      </c>
      <c r="C15" s="150" t="s">
        <v>129</v>
      </c>
      <c r="D15" s="145"/>
      <c r="E15" s="145"/>
      <c r="F15" s="145"/>
      <c r="G15" s="150"/>
      <c r="H15" s="145"/>
      <c r="I15" s="106">
        <v>5534.58</v>
      </c>
      <c r="J15" s="106">
        <v>0</v>
      </c>
      <c r="K15" s="106">
        <v>0</v>
      </c>
      <c r="L15" s="161">
        <v>0</v>
      </c>
      <c r="M15" s="145"/>
      <c r="N15" s="145"/>
      <c r="O15" s="161">
        <v>0</v>
      </c>
      <c r="P15" s="145"/>
      <c r="Q15" s="145"/>
      <c r="R15" s="161">
        <v>0</v>
      </c>
      <c r="S15" s="145"/>
      <c r="U15" s="161">
        <f t="shared" si="0"/>
        <v>0</v>
      </c>
      <c r="V15" s="145"/>
      <c r="W15" s="161" t="s">
        <v>121</v>
      </c>
      <c r="X15" s="145"/>
    </row>
    <row r="16" spans="2:24" ht="15" customHeight="1" x14ac:dyDescent="0.2">
      <c r="B16" s="102" t="s">
        <v>188</v>
      </c>
      <c r="C16" s="150" t="s">
        <v>189</v>
      </c>
      <c r="D16" s="145"/>
      <c r="E16" s="145"/>
      <c r="F16" s="145"/>
      <c r="G16" s="150"/>
      <c r="H16" s="145"/>
      <c r="I16" s="106">
        <v>5534.58</v>
      </c>
      <c r="J16" s="106">
        <v>0</v>
      </c>
      <c r="K16" s="106">
        <v>0</v>
      </c>
      <c r="L16" s="161">
        <v>0</v>
      </c>
      <c r="M16" s="145"/>
      <c r="N16" s="145"/>
      <c r="O16" s="161">
        <v>0</v>
      </c>
      <c r="P16" s="145"/>
      <c r="Q16" s="145"/>
      <c r="R16" s="161">
        <v>0</v>
      </c>
      <c r="S16" s="145"/>
      <c r="U16" s="161">
        <f t="shared" si="0"/>
        <v>0</v>
      </c>
      <c r="V16" s="145"/>
      <c r="W16" s="161" t="s">
        <v>121</v>
      </c>
      <c r="X16" s="145"/>
    </row>
    <row r="17" spans="2:24" ht="15" customHeight="1" x14ac:dyDescent="0.2">
      <c r="B17" s="102" t="s">
        <v>190</v>
      </c>
      <c r="C17" s="150" t="s">
        <v>11</v>
      </c>
      <c r="D17" s="145"/>
      <c r="E17" s="145"/>
      <c r="F17" s="145"/>
      <c r="G17" s="150"/>
      <c r="H17" s="145"/>
      <c r="I17" s="106">
        <v>0</v>
      </c>
      <c r="J17" s="106">
        <v>0</v>
      </c>
      <c r="K17" s="106">
        <v>0</v>
      </c>
      <c r="L17" s="161">
        <v>116200.29</v>
      </c>
      <c r="M17" s="145"/>
      <c r="N17" s="145"/>
      <c r="O17" s="161">
        <v>116200.29</v>
      </c>
      <c r="P17" s="145"/>
      <c r="Q17" s="145"/>
      <c r="R17" s="161">
        <v>-116200.29</v>
      </c>
      <c r="S17" s="145"/>
      <c r="U17" s="161" t="s">
        <v>121</v>
      </c>
      <c r="V17" s="145"/>
      <c r="W17" s="161" t="s">
        <v>121</v>
      </c>
      <c r="X17" s="145"/>
    </row>
    <row r="18" spans="2:24" ht="19.5" customHeight="1" x14ac:dyDescent="0.2">
      <c r="B18" s="102" t="s">
        <v>191</v>
      </c>
      <c r="C18" s="150" t="s">
        <v>12</v>
      </c>
      <c r="D18" s="145"/>
      <c r="E18" s="145"/>
      <c r="F18" s="145"/>
      <c r="G18" s="150"/>
      <c r="H18" s="145"/>
      <c r="I18" s="106">
        <v>0</v>
      </c>
      <c r="J18" s="106">
        <v>0</v>
      </c>
      <c r="K18" s="106">
        <v>0</v>
      </c>
      <c r="L18" s="161">
        <v>116200.29</v>
      </c>
      <c r="M18" s="145"/>
      <c r="N18" s="145"/>
      <c r="O18" s="161">
        <v>116200.29</v>
      </c>
      <c r="P18" s="145"/>
      <c r="Q18" s="145"/>
      <c r="R18" s="161">
        <v>-116200.29</v>
      </c>
      <c r="S18" s="145"/>
      <c r="U18" s="161" t="s">
        <v>121</v>
      </c>
      <c r="V18" s="145"/>
      <c r="W18" s="161" t="s">
        <v>121</v>
      </c>
      <c r="X18" s="145"/>
    </row>
    <row r="19" spans="2:24" ht="26.25" customHeight="1" x14ac:dyDescent="0.2">
      <c r="B19" s="102" t="s">
        <v>13</v>
      </c>
      <c r="C19" s="150" t="s">
        <v>14</v>
      </c>
      <c r="D19" s="145"/>
      <c r="E19" s="145"/>
      <c r="F19" s="145"/>
      <c r="G19" s="150"/>
      <c r="H19" s="145"/>
      <c r="I19" s="106">
        <f>I20+I21</f>
        <v>1944756.3</v>
      </c>
      <c r="J19" s="106">
        <v>2163200</v>
      </c>
      <c r="K19" s="106">
        <v>1064392.3999999999</v>
      </c>
      <c r="L19" s="161">
        <v>1156840.74</v>
      </c>
      <c r="M19" s="145"/>
      <c r="N19" s="145"/>
      <c r="O19" s="161">
        <v>2221233.14</v>
      </c>
      <c r="P19" s="145"/>
      <c r="Q19" s="145"/>
      <c r="R19" s="161">
        <v>-58033.14</v>
      </c>
      <c r="S19" s="145"/>
      <c r="U19" s="161">
        <f t="shared" si="0"/>
        <v>1.1123244593679937</v>
      </c>
      <c r="V19" s="145"/>
      <c r="W19" s="161">
        <f t="shared" si="1"/>
        <v>1.0268274500739645</v>
      </c>
      <c r="X19" s="145"/>
    </row>
    <row r="20" spans="2:24" ht="25.5" customHeight="1" x14ac:dyDescent="0.2">
      <c r="B20" s="102" t="s">
        <v>192</v>
      </c>
      <c r="C20" s="150" t="s">
        <v>15</v>
      </c>
      <c r="D20" s="145"/>
      <c r="E20" s="145"/>
      <c r="F20" s="145"/>
      <c r="G20" s="150"/>
      <c r="H20" s="145"/>
      <c r="I20" s="106">
        <v>1941660.43</v>
      </c>
      <c r="J20" s="106">
        <v>2163200</v>
      </c>
      <c r="K20" s="106">
        <v>1064392.3999999999</v>
      </c>
      <c r="L20" s="161">
        <v>1152831.9099999999</v>
      </c>
      <c r="M20" s="145"/>
      <c r="N20" s="145"/>
      <c r="O20" s="161">
        <v>2217224.31</v>
      </c>
      <c r="P20" s="145"/>
      <c r="Q20" s="145"/>
      <c r="R20" s="161">
        <v>-54024.31</v>
      </c>
      <c r="S20" s="145"/>
      <c r="U20" s="161">
        <f t="shared" si="0"/>
        <v>1.1140979991027578</v>
      </c>
      <c r="V20" s="145"/>
      <c r="W20" s="161">
        <f t="shared" si="1"/>
        <v>1.0249742557322485</v>
      </c>
      <c r="X20" s="145"/>
    </row>
    <row r="21" spans="2:24" ht="35.25" customHeight="1" x14ac:dyDescent="0.2">
      <c r="B21" s="102" t="s">
        <v>193</v>
      </c>
      <c r="C21" s="150" t="s">
        <v>16</v>
      </c>
      <c r="D21" s="145"/>
      <c r="E21" s="145"/>
      <c r="F21" s="145"/>
      <c r="G21" s="150"/>
      <c r="H21" s="145"/>
      <c r="I21" s="106">
        <v>3095.87</v>
      </c>
      <c r="J21" s="106">
        <v>0</v>
      </c>
      <c r="K21" s="106">
        <v>0</v>
      </c>
      <c r="L21" s="161">
        <v>4008.83</v>
      </c>
      <c r="M21" s="145"/>
      <c r="N21" s="145"/>
      <c r="O21" s="161">
        <v>4008.83</v>
      </c>
      <c r="P21" s="145"/>
      <c r="Q21" s="145"/>
      <c r="R21" s="161">
        <v>-4008.83</v>
      </c>
      <c r="S21" s="145"/>
      <c r="U21" s="161">
        <f t="shared" si="0"/>
        <v>0</v>
      </c>
      <c r="V21" s="145"/>
      <c r="W21" s="161" t="s">
        <v>121</v>
      </c>
      <c r="X21" s="145"/>
    </row>
    <row r="22" spans="2:24" ht="15" customHeight="1" x14ac:dyDescent="0.2">
      <c r="B22" s="102" t="s">
        <v>194</v>
      </c>
      <c r="C22" s="150" t="s">
        <v>17</v>
      </c>
      <c r="D22" s="145"/>
      <c r="E22" s="145"/>
      <c r="F22" s="145"/>
      <c r="G22" s="150"/>
      <c r="H22" s="145"/>
      <c r="I22" s="106">
        <v>0</v>
      </c>
      <c r="J22" s="106">
        <v>30600</v>
      </c>
      <c r="K22" s="106">
        <v>9458.83</v>
      </c>
      <c r="L22" s="161">
        <v>21147.200000000001</v>
      </c>
      <c r="M22" s="145"/>
      <c r="N22" s="145"/>
      <c r="O22" s="161">
        <v>30606.03</v>
      </c>
      <c r="P22" s="145"/>
      <c r="Q22" s="145"/>
      <c r="R22" s="161">
        <v>-6.03</v>
      </c>
      <c r="S22" s="145"/>
      <c r="U22" s="161" t="s">
        <v>121</v>
      </c>
      <c r="V22" s="145"/>
      <c r="W22" s="161">
        <f t="shared" si="1"/>
        <v>1.0001970588235294</v>
      </c>
      <c r="X22" s="145"/>
    </row>
    <row r="23" spans="2:24" ht="25.5" customHeight="1" x14ac:dyDescent="0.2">
      <c r="B23" s="102" t="s">
        <v>195</v>
      </c>
      <c r="C23" s="150" t="s">
        <v>134</v>
      </c>
      <c r="D23" s="145"/>
      <c r="E23" s="145"/>
      <c r="F23" s="145"/>
      <c r="G23" s="150"/>
      <c r="H23" s="145"/>
      <c r="I23" s="106">
        <v>0</v>
      </c>
      <c r="J23" s="106">
        <v>30600</v>
      </c>
      <c r="K23" s="106">
        <v>9458.83</v>
      </c>
      <c r="L23" s="161">
        <v>21147.200000000001</v>
      </c>
      <c r="M23" s="145"/>
      <c r="N23" s="145"/>
      <c r="O23" s="161">
        <v>30606.03</v>
      </c>
      <c r="P23" s="145"/>
      <c r="Q23" s="145"/>
      <c r="R23" s="161">
        <v>-6.03</v>
      </c>
      <c r="S23" s="145"/>
      <c r="U23" s="161" t="s">
        <v>121</v>
      </c>
      <c r="V23" s="145"/>
      <c r="W23" s="161">
        <f t="shared" si="1"/>
        <v>1.0001970588235294</v>
      </c>
      <c r="X23" s="145"/>
    </row>
    <row r="24" spans="2:24" ht="30" customHeight="1" x14ac:dyDescent="0.2">
      <c r="B24" s="102" t="s">
        <v>196</v>
      </c>
      <c r="C24" s="150" t="s">
        <v>197</v>
      </c>
      <c r="D24" s="145"/>
      <c r="E24" s="145"/>
      <c r="F24" s="145"/>
      <c r="G24" s="150"/>
      <c r="H24" s="145"/>
      <c r="I24" s="106">
        <f>I25+I26</f>
        <v>752014.49</v>
      </c>
      <c r="J24" s="106">
        <v>708660</v>
      </c>
      <c r="K24" s="106">
        <v>325115.57</v>
      </c>
      <c r="L24" s="161">
        <v>365262.63</v>
      </c>
      <c r="M24" s="145"/>
      <c r="N24" s="145"/>
      <c r="O24" s="161">
        <v>690378.2</v>
      </c>
      <c r="P24" s="145"/>
      <c r="Q24" s="145"/>
      <c r="R24" s="161">
        <v>18281.8</v>
      </c>
      <c r="S24" s="145"/>
      <c r="U24" s="161">
        <f t="shared" si="0"/>
        <v>0.94234886351724423</v>
      </c>
      <c r="V24" s="145"/>
      <c r="W24" s="161">
        <f t="shared" si="1"/>
        <v>0.9742022972934834</v>
      </c>
      <c r="X24" s="145"/>
    </row>
    <row r="25" spans="2:24" ht="32.25" customHeight="1" x14ac:dyDescent="0.2">
      <c r="B25" s="102" t="s">
        <v>198</v>
      </c>
      <c r="C25" s="150" t="s">
        <v>18</v>
      </c>
      <c r="D25" s="145"/>
      <c r="E25" s="145"/>
      <c r="F25" s="145"/>
      <c r="G25" s="150"/>
      <c r="H25" s="145"/>
      <c r="I25" s="106">
        <v>750246.17</v>
      </c>
      <c r="J25" s="106">
        <v>707360</v>
      </c>
      <c r="K25" s="106">
        <v>324611.74</v>
      </c>
      <c r="L25" s="161">
        <v>364935.78</v>
      </c>
      <c r="M25" s="145"/>
      <c r="N25" s="145"/>
      <c r="O25" s="161">
        <v>689547.52</v>
      </c>
      <c r="P25" s="145"/>
      <c r="Q25" s="145"/>
      <c r="R25" s="161">
        <v>17812.48</v>
      </c>
      <c r="S25" s="145"/>
      <c r="U25" s="161">
        <f t="shared" si="0"/>
        <v>0.9428372023545285</v>
      </c>
      <c r="V25" s="145"/>
      <c r="W25" s="161">
        <f t="shared" si="1"/>
        <v>0.97481836688532009</v>
      </c>
      <c r="X25" s="145"/>
    </row>
    <row r="26" spans="2:24" ht="30.75" customHeight="1" x14ac:dyDescent="0.2">
      <c r="B26" s="102" t="s">
        <v>199</v>
      </c>
      <c r="C26" s="150" t="s">
        <v>20</v>
      </c>
      <c r="D26" s="145"/>
      <c r="E26" s="145"/>
      <c r="F26" s="145"/>
      <c r="G26" s="150"/>
      <c r="H26" s="145"/>
      <c r="I26" s="106">
        <v>1768.32</v>
      </c>
      <c r="J26" s="106">
        <v>1300</v>
      </c>
      <c r="K26" s="106">
        <v>503.83</v>
      </c>
      <c r="L26" s="161">
        <v>326.85000000000002</v>
      </c>
      <c r="M26" s="145"/>
      <c r="N26" s="145"/>
      <c r="O26" s="161">
        <v>830.68</v>
      </c>
      <c r="P26" s="145"/>
      <c r="Q26" s="145"/>
      <c r="R26" s="161">
        <v>469.32</v>
      </c>
      <c r="S26" s="145"/>
      <c r="U26" s="161">
        <f t="shared" si="0"/>
        <v>0.7351610568222946</v>
      </c>
      <c r="V26" s="145"/>
      <c r="W26" s="161">
        <f t="shared" si="1"/>
        <v>0.63898461538461537</v>
      </c>
      <c r="X26" s="145"/>
    </row>
    <row r="27" spans="2:24" x14ac:dyDescent="0.2">
      <c r="B27" s="102" t="s">
        <v>200</v>
      </c>
      <c r="C27" s="150" t="s">
        <v>201</v>
      </c>
      <c r="D27" s="145"/>
      <c r="E27" s="145"/>
      <c r="F27" s="145"/>
      <c r="G27" s="150"/>
      <c r="H27" s="145"/>
      <c r="I27" s="106">
        <f>I28</f>
        <v>2723.14</v>
      </c>
      <c r="J27" s="106">
        <v>100</v>
      </c>
      <c r="K27" s="106">
        <v>0</v>
      </c>
      <c r="L27" s="161">
        <v>14.05</v>
      </c>
      <c r="M27" s="145"/>
      <c r="N27" s="145"/>
      <c r="O27" s="161">
        <v>14.05</v>
      </c>
      <c r="P27" s="145"/>
      <c r="Q27" s="145"/>
      <c r="R27" s="161">
        <v>85.95</v>
      </c>
      <c r="S27" s="145"/>
      <c r="U27" s="161">
        <f t="shared" si="0"/>
        <v>3.672231321195385E-2</v>
      </c>
      <c r="V27" s="145"/>
      <c r="W27" s="161">
        <f t="shared" si="1"/>
        <v>0.14050000000000001</v>
      </c>
      <c r="X27" s="145"/>
    </row>
    <row r="28" spans="2:24" ht="15" customHeight="1" x14ac:dyDescent="0.2">
      <c r="B28" s="102" t="s">
        <v>202</v>
      </c>
      <c r="C28" s="150" t="s">
        <v>203</v>
      </c>
      <c r="D28" s="145"/>
      <c r="E28" s="145"/>
      <c r="F28" s="145"/>
      <c r="G28" s="150"/>
      <c r="H28" s="145"/>
      <c r="I28" s="106">
        <f>I29+I30</f>
        <v>2723.14</v>
      </c>
      <c r="J28" s="106">
        <v>100</v>
      </c>
      <c r="K28" s="106">
        <v>0</v>
      </c>
      <c r="L28" s="161">
        <v>14.05</v>
      </c>
      <c r="M28" s="145"/>
      <c r="N28" s="145"/>
      <c r="O28" s="161">
        <v>14.05</v>
      </c>
      <c r="P28" s="145"/>
      <c r="Q28" s="145"/>
      <c r="R28" s="161">
        <v>85.95</v>
      </c>
      <c r="S28" s="145"/>
      <c r="U28" s="161">
        <f t="shared" si="0"/>
        <v>3.672231321195385E-2</v>
      </c>
      <c r="V28" s="145"/>
      <c r="W28" s="161">
        <f t="shared" si="1"/>
        <v>0.14050000000000001</v>
      </c>
      <c r="X28" s="145"/>
    </row>
    <row r="29" spans="2:24" ht="30" customHeight="1" x14ac:dyDescent="0.2">
      <c r="B29" s="102" t="s">
        <v>204</v>
      </c>
      <c r="C29" s="150" t="s">
        <v>22</v>
      </c>
      <c r="D29" s="145"/>
      <c r="E29" s="145"/>
      <c r="F29" s="145"/>
      <c r="G29" s="150"/>
      <c r="H29" s="145"/>
      <c r="I29" s="106">
        <v>28.19</v>
      </c>
      <c r="J29" s="106">
        <v>100</v>
      </c>
      <c r="K29" s="106">
        <v>0</v>
      </c>
      <c r="L29" s="161">
        <v>14.05</v>
      </c>
      <c r="M29" s="145"/>
      <c r="N29" s="145"/>
      <c r="O29" s="161">
        <v>14.05</v>
      </c>
      <c r="P29" s="145"/>
      <c r="Q29" s="145"/>
      <c r="R29" s="161">
        <v>85.95</v>
      </c>
      <c r="S29" s="145"/>
      <c r="U29" s="161">
        <f t="shared" si="0"/>
        <v>3.5473572188719404</v>
      </c>
      <c r="V29" s="145"/>
      <c r="W29" s="161">
        <f t="shared" si="1"/>
        <v>0.14050000000000001</v>
      </c>
      <c r="X29" s="145"/>
    </row>
    <row r="30" spans="2:24" ht="33" customHeight="1" x14ac:dyDescent="0.2">
      <c r="B30" s="102" t="s">
        <v>205</v>
      </c>
      <c r="C30" s="150" t="s">
        <v>206</v>
      </c>
      <c r="D30" s="145"/>
      <c r="E30" s="145"/>
      <c r="F30" s="145"/>
      <c r="G30" s="150"/>
      <c r="H30" s="145"/>
      <c r="I30" s="106">
        <v>2694.95</v>
      </c>
      <c r="J30" s="106">
        <v>0</v>
      </c>
      <c r="K30" s="106">
        <v>0</v>
      </c>
      <c r="L30" s="161">
        <v>0</v>
      </c>
      <c r="M30" s="145"/>
      <c r="N30" s="145"/>
      <c r="O30" s="161">
        <v>0</v>
      </c>
      <c r="P30" s="145"/>
      <c r="Q30" s="145"/>
      <c r="R30" s="161">
        <v>0</v>
      </c>
      <c r="S30" s="145"/>
      <c r="U30" s="161">
        <f t="shared" si="0"/>
        <v>0</v>
      </c>
      <c r="V30" s="145"/>
      <c r="W30" s="161" t="s">
        <v>121</v>
      </c>
      <c r="X30" s="145"/>
    </row>
    <row r="31" spans="2:24" ht="30" customHeight="1" x14ac:dyDescent="0.2">
      <c r="B31" s="102" t="s">
        <v>207</v>
      </c>
      <c r="C31" s="150" t="s">
        <v>208</v>
      </c>
      <c r="D31" s="145"/>
      <c r="E31" s="145"/>
      <c r="F31" s="145"/>
      <c r="G31" s="150"/>
      <c r="H31" s="145"/>
      <c r="I31" s="106">
        <f>I32</f>
        <v>127379.53</v>
      </c>
      <c r="J31" s="106">
        <v>126200</v>
      </c>
      <c r="K31" s="106">
        <v>80253.919999999998</v>
      </c>
      <c r="L31" s="161">
        <v>83372.86</v>
      </c>
      <c r="M31" s="145"/>
      <c r="N31" s="145"/>
      <c r="O31" s="161">
        <v>163626.78</v>
      </c>
      <c r="P31" s="145"/>
      <c r="Q31" s="145"/>
      <c r="R31" s="161">
        <v>-37426.78</v>
      </c>
      <c r="S31" s="145"/>
      <c r="U31" s="161">
        <f t="shared" si="0"/>
        <v>0.99074003491769835</v>
      </c>
      <c r="V31" s="145"/>
      <c r="W31" s="161">
        <f t="shared" si="1"/>
        <v>1.2965671949286846</v>
      </c>
      <c r="X31" s="145"/>
    </row>
    <row r="32" spans="2:24" ht="15" customHeight="1" x14ac:dyDescent="0.2">
      <c r="B32" s="102" t="s">
        <v>209</v>
      </c>
      <c r="C32" s="150" t="s">
        <v>210</v>
      </c>
      <c r="D32" s="145"/>
      <c r="E32" s="145"/>
      <c r="F32" s="145"/>
      <c r="G32" s="150"/>
      <c r="H32" s="145"/>
      <c r="I32" s="106">
        <f>I33</f>
        <v>127379.53</v>
      </c>
      <c r="J32" s="106">
        <v>126200</v>
      </c>
      <c r="K32" s="106">
        <v>80253.919999999998</v>
      </c>
      <c r="L32" s="161">
        <v>83372.86</v>
      </c>
      <c r="M32" s="145"/>
      <c r="N32" s="145"/>
      <c r="O32" s="161">
        <v>163626.78</v>
      </c>
      <c r="P32" s="145"/>
      <c r="Q32" s="145"/>
      <c r="R32" s="161">
        <v>-37426.78</v>
      </c>
      <c r="S32" s="145"/>
      <c r="U32" s="161">
        <f t="shared" si="0"/>
        <v>0.99074003491769835</v>
      </c>
      <c r="V32" s="145"/>
      <c r="W32" s="161">
        <f t="shared" si="1"/>
        <v>1.2965671949286846</v>
      </c>
      <c r="X32" s="145"/>
    </row>
    <row r="33" spans="2:24" ht="15" customHeight="1" x14ac:dyDescent="0.2">
      <c r="B33" s="102" t="s">
        <v>211</v>
      </c>
      <c r="C33" s="150" t="s">
        <v>25</v>
      </c>
      <c r="D33" s="145"/>
      <c r="E33" s="145"/>
      <c r="F33" s="145"/>
      <c r="G33" s="150"/>
      <c r="H33" s="145"/>
      <c r="I33" s="106">
        <v>127379.53</v>
      </c>
      <c r="J33" s="106">
        <v>126200</v>
      </c>
      <c r="K33" s="106">
        <v>80253.919999999998</v>
      </c>
      <c r="L33" s="161">
        <v>83372.86</v>
      </c>
      <c r="M33" s="145"/>
      <c r="N33" s="145"/>
      <c r="O33" s="161">
        <v>163626.78</v>
      </c>
      <c r="P33" s="145"/>
      <c r="Q33" s="145"/>
      <c r="R33" s="161">
        <v>-37426.78</v>
      </c>
      <c r="S33" s="145"/>
      <c r="U33" s="161">
        <f t="shared" si="0"/>
        <v>0.99074003491769835</v>
      </c>
      <c r="V33" s="145"/>
      <c r="W33" s="161">
        <f t="shared" si="1"/>
        <v>1.2965671949286846</v>
      </c>
      <c r="X33" s="145"/>
    </row>
    <row r="34" spans="2:24" ht="33.75" customHeight="1" x14ac:dyDescent="0.2">
      <c r="B34" s="102" t="s">
        <v>212</v>
      </c>
      <c r="C34" s="150" t="s">
        <v>213</v>
      </c>
      <c r="D34" s="145"/>
      <c r="E34" s="145"/>
      <c r="F34" s="145"/>
      <c r="G34" s="150"/>
      <c r="H34" s="145"/>
      <c r="I34" s="106">
        <f>I35+I37</f>
        <v>213183.59</v>
      </c>
      <c r="J34" s="106">
        <v>221400</v>
      </c>
      <c r="K34" s="106">
        <v>82852.75</v>
      </c>
      <c r="L34" s="161">
        <v>102190.22</v>
      </c>
      <c r="M34" s="145"/>
      <c r="N34" s="145"/>
      <c r="O34" s="161">
        <v>185042.97</v>
      </c>
      <c r="P34" s="145"/>
      <c r="Q34" s="145"/>
      <c r="R34" s="161">
        <v>36357.03</v>
      </c>
      <c r="S34" s="145"/>
      <c r="U34" s="161">
        <f t="shared" si="0"/>
        <v>1.0385414749793829</v>
      </c>
      <c r="V34" s="145"/>
      <c r="W34" s="161">
        <f t="shared" si="1"/>
        <v>0.83578577235772356</v>
      </c>
      <c r="X34" s="145"/>
    </row>
    <row r="35" spans="2:24" ht="34.5" customHeight="1" x14ac:dyDescent="0.2">
      <c r="B35" s="102" t="s">
        <v>214</v>
      </c>
      <c r="C35" s="150" t="s">
        <v>27</v>
      </c>
      <c r="D35" s="145"/>
      <c r="E35" s="145"/>
      <c r="F35" s="145"/>
      <c r="G35" s="150"/>
      <c r="H35" s="145"/>
      <c r="I35" s="106">
        <f>I36</f>
        <v>193175.34</v>
      </c>
      <c r="J35" s="106">
        <v>221400</v>
      </c>
      <c r="K35" s="106">
        <v>76363.75</v>
      </c>
      <c r="L35" s="161">
        <v>99178.27</v>
      </c>
      <c r="M35" s="145"/>
      <c r="N35" s="145"/>
      <c r="O35" s="161">
        <v>175542.02</v>
      </c>
      <c r="P35" s="145"/>
      <c r="Q35" s="145"/>
      <c r="R35" s="161">
        <v>45857.98</v>
      </c>
      <c r="S35" s="145"/>
      <c r="U35" s="161">
        <f t="shared" si="0"/>
        <v>1.1461090219900738</v>
      </c>
      <c r="V35" s="145"/>
      <c r="W35" s="161">
        <f t="shared" si="1"/>
        <v>0.79287271906052392</v>
      </c>
      <c r="X35" s="145"/>
    </row>
    <row r="36" spans="2:24" ht="15" customHeight="1" x14ac:dyDescent="0.2">
      <c r="B36" s="102" t="s">
        <v>215</v>
      </c>
      <c r="C36" s="150" t="s">
        <v>28</v>
      </c>
      <c r="D36" s="145"/>
      <c r="E36" s="145"/>
      <c r="F36" s="145"/>
      <c r="G36" s="150"/>
      <c r="H36" s="145"/>
      <c r="I36" s="106">
        <v>193175.34</v>
      </c>
      <c r="J36" s="106">
        <v>221400</v>
      </c>
      <c r="K36" s="106">
        <v>76363.75</v>
      </c>
      <c r="L36" s="161">
        <v>99178.27</v>
      </c>
      <c r="M36" s="145"/>
      <c r="N36" s="145"/>
      <c r="O36" s="161">
        <v>175542.02</v>
      </c>
      <c r="P36" s="145"/>
      <c r="Q36" s="145"/>
      <c r="R36" s="161">
        <v>45857.98</v>
      </c>
      <c r="S36" s="145"/>
      <c r="U36" s="161">
        <f t="shared" si="0"/>
        <v>1.1461090219900738</v>
      </c>
      <c r="V36" s="145"/>
      <c r="W36" s="161">
        <f t="shared" si="1"/>
        <v>0.79287271906052392</v>
      </c>
      <c r="X36" s="145"/>
    </row>
    <row r="37" spans="2:24" ht="39" customHeight="1" x14ac:dyDescent="0.2">
      <c r="B37" s="102" t="s">
        <v>216</v>
      </c>
      <c r="C37" s="150" t="s">
        <v>217</v>
      </c>
      <c r="D37" s="145"/>
      <c r="E37" s="145"/>
      <c r="F37" s="145"/>
      <c r="G37" s="150"/>
      <c r="H37" s="145"/>
      <c r="I37" s="106">
        <f>I38+I39</f>
        <v>20008.25</v>
      </c>
      <c r="J37" s="106">
        <v>0</v>
      </c>
      <c r="K37" s="106">
        <v>6489</v>
      </c>
      <c r="L37" s="161">
        <v>3011.95</v>
      </c>
      <c r="M37" s="145"/>
      <c r="N37" s="145"/>
      <c r="O37" s="161">
        <v>9500.9500000000007</v>
      </c>
      <c r="P37" s="145"/>
      <c r="Q37" s="145"/>
      <c r="R37" s="161">
        <v>-9500.9500000000007</v>
      </c>
      <c r="S37" s="145"/>
      <c r="U37" s="161">
        <f t="shared" si="0"/>
        <v>0</v>
      </c>
      <c r="V37" s="145"/>
      <c r="W37" s="161" t="s">
        <v>121</v>
      </c>
      <c r="X37" s="145"/>
    </row>
    <row r="38" spans="2:24" ht="22.5" customHeight="1" x14ac:dyDescent="0.2">
      <c r="B38" s="102" t="s">
        <v>218</v>
      </c>
      <c r="C38" s="150" t="s">
        <v>30</v>
      </c>
      <c r="D38" s="145"/>
      <c r="E38" s="145"/>
      <c r="F38" s="145"/>
      <c r="G38" s="150"/>
      <c r="H38" s="145"/>
      <c r="I38" s="106">
        <v>2985.88</v>
      </c>
      <c r="J38" s="106">
        <v>0</v>
      </c>
      <c r="K38" s="106">
        <v>6481</v>
      </c>
      <c r="L38" s="161">
        <v>3011.95</v>
      </c>
      <c r="M38" s="145"/>
      <c r="N38" s="145"/>
      <c r="O38" s="161">
        <v>9492.9500000000007</v>
      </c>
      <c r="P38" s="145"/>
      <c r="Q38" s="145"/>
      <c r="R38" s="161">
        <v>-9492.9500000000007</v>
      </c>
      <c r="S38" s="145"/>
      <c r="U38" s="161">
        <f t="shared" si="0"/>
        <v>0</v>
      </c>
      <c r="V38" s="145"/>
      <c r="W38" s="161" t="s">
        <v>121</v>
      </c>
      <c r="X38" s="145"/>
    </row>
    <row r="39" spans="2:24" ht="22.5" customHeight="1" x14ac:dyDescent="0.2">
      <c r="B39" s="102" t="s">
        <v>219</v>
      </c>
      <c r="C39" s="150" t="s">
        <v>31</v>
      </c>
      <c r="D39" s="145"/>
      <c r="E39" s="145"/>
      <c r="F39" s="145"/>
      <c r="G39" s="150"/>
      <c r="H39" s="145"/>
      <c r="I39" s="106">
        <v>17022.37</v>
      </c>
      <c r="J39" s="106">
        <v>0</v>
      </c>
      <c r="K39" s="106">
        <v>8</v>
      </c>
      <c r="L39" s="161">
        <v>0</v>
      </c>
      <c r="M39" s="145"/>
      <c r="N39" s="145"/>
      <c r="O39" s="161">
        <v>8</v>
      </c>
      <c r="P39" s="145"/>
      <c r="Q39" s="145"/>
      <c r="R39" s="161">
        <v>-8</v>
      </c>
      <c r="S39" s="145"/>
      <c r="U39" s="161">
        <f t="shared" si="0"/>
        <v>0</v>
      </c>
      <c r="V39" s="145"/>
      <c r="W39" s="161" t="s">
        <v>121</v>
      </c>
      <c r="X39" s="145"/>
    </row>
    <row r="40" spans="2:24" ht="28.5" customHeight="1" x14ac:dyDescent="0.2">
      <c r="B40" s="102" t="s">
        <v>220</v>
      </c>
      <c r="C40" s="150" t="s">
        <v>32</v>
      </c>
      <c r="D40" s="145"/>
      <c r="E40" s="145"/>
      <c r="F40" s="145"/>
      <c r="G40" s="150"/>
      <c r="H40" s="145"/>
      <c r="I40" s="106">
        <f>I41+I44</f>
        <v>4312193.04</v>
      </c>
      <c r="J40" s="106">
        <f>J44+J41</f>
        <v>5278340</v>
      </c>
      <c r="K40" s="106">
        <f>K41+K44</f>
        <v>2444571.5900000003</v>
      </c>
      <c r="L40" s="161">
        <f>L41+L44</f>
        <v>2730916.1</v>
      </c>
      <c r="M40" s="145"/>
      <c r="N40" s="145"/>
      <c r="O40" s="161">
        <f>O41+O44</f>
        <v>5175487.6900000004</v>
      </c>
      <c r="P40" s="145"/>
      <c r="Q40" s="145"/>
      <c r="R40" s="161">
        <f>R41+R44</f>
        <v>102852.31</v>
      </c>
      <c r="S40" s="145"/>
      <c r="U40" s="161">
        <f t="shared" si="0"/>
        <v>1.2240500253671389</v>
      </c>
      <c r="V40" s="145"/>
      <c r="W40" s="161">
        <f t="shared" si="1"/>
        <v>0.98051426963780286</v>
      </c>
      <c r="X40" s="145"/>
    </row>
    <row r="41" spans="2:24" ht="39" customHeight="1" x14ac:dyDescent="0.2">
      <c r="B41" s="107">
        <v>671</v>
      </c>
      <c r="C41" s="150" t="s">
        <v>33</v>
      </c>
      <c r="D41" s="145"/>
      <c r="E41" s="145"/>
      <c r="F41" s="145"/>
      <c r="G41" s="102"/>
      <c r="I41" s="106">
        <f>I42+I43</f>
        <v>237503.5</v>
      </c>
      <c r="J41" s="106">
        <v>249540</v>
      </c>
      <c r="K41" s="106">
        <f>K42+K43</f>
        <v>39384.68</v>
      </c>
      <c r="L41" s="161">
        <f>L42+L43</f>
        <v>265433.77</v>
      </c>
      <c r="M41" s="145"/>
      <c r="N41" s="145"/>
      <c r="O41" s="161">
        <f>K41+L41</f>
        <v>304818.45</v>
      </c>
      <c r="P41" s="145"/>
      <c r="Q41" s="145"/>
      <c r="R41" s="161">
        <f>J41-O41</f>
        <v>-55278.450000000012</v>
      </c>
      <c r="S41" s="145"/>
      <c r="U41" s="161">
        <f t="shared" si="0"/>
        <v>1.0506792531478484</v>
      </c>
      <c r="V41" s="145"/>
      <c r="W41" s="161">
        <f t="shared" si="1"/>
        <v>1.2215213993748497</v>
      </c>
      <c r="X41" s="145"/>
    </row>
    <row r="42" spans="2:24" ht="29.25" customHeight="1" x14ac:dyDescent="0.2">
      <c r="B42" s="107">
        <v>6711</v>
      </c>
      <c r="C42" s="150" t="s">
        <v>34</v>
      </c>
      <c r="D42" s="145"/>
      <c r="E42" s="145"/>
      <c r="F42" s="145"/>
      <c r="G42" s="102"/>
      <c r="I42" s="106">
        <v>118073.53</v>
      </c>
      <c r="J42" s="106">
        <v>128760</v>
      </c>
      <c r="K42" s="106">
        <v>32083.35</v>
      </c>
      <c r="L42" s="161">
        <v>154426.59</v>
      </c>
      <c r="M42" s="145"/>
      <c r="N42" s="145"/>
      <c r="O42" s="161">
        <f>K42+L42</f>
        <v>186509.94</v>
      </c>
      <c r="P42" s="145"/>
      <c r="Q42" s="145"/>
      <c r="R42" s="161">
        <f>J42-O42</f>
        <v>-57749.94</v>
      </c>
      <c r="S42" s="145"/>
      <c r="U42" s="161">
        <f t="shared" si="0"/>
        <v>1.0905069070095559</v>
      </c>
      <c r="V42" s="145"/>
      <c r="W42" s="161">
        <f t="shared" si="1"/>
        <v>1.4485083876980429</v>
      </c>
      <c r="X42" s="145"/>
    </row>
    <row r="43" spans="2:24" ht="39" customHeight="1" x14ac:dyDescent="0.2">
      <c r="B43" s="107">
        <v>6712</v>
      </c>
      <c r="C43" s="150" t="s">
        <v>221</v>
      </c>
      <c r="D43" s="145"/>
      <c r="E43" s="145"/>
      <c r="F43" s="145"/>
      <c r="G43" s="102"/>
      <c r="I43" s="106">
        <v>119429.97</v>
      </c>
      <c r="J43" s="106">
        <v>120780</v>
      </c>
      <c r="K43" s="106">
        <v>7301.33</v>
      </c>
      <c r="L43" s="161">
        <v>111007.18</v>
      </c>
      <c r="M43" s="145"/>
      <c r="N43" s="145"/>
      <c r="O43" s="161">
        <f>K43+L43</f>
        <v>118308.51</v>
      </c>
      <c r="P43" s="145"/>
      <c r="Q43" s="145"/>
      <c r="R43" s="161">
        <f>J43-O43</f>
        <v>2471.4900000000052</v>
      </c>
      <c r="S43" s="145"/>
      <c r="U43" s="161">
        <f t="shared" si="0"/>
        <v>1.0113039465722047</v>
      </c>
      <c r="V43" s="145"/>
      <c r="W43" s="161">
        <f t="shared" si="1"/>
        <v>0.97953725782414303</v>
      </c>
      <c r="X43" s="145"/>
    </row>
    <row r="44" spans="2:24" ht="28.5" customHeight="1" x14ac:dyDescent="0.2">
      <c r="B44" s="102" t="s">
        <v>222</v>
      </c>
      <c r="C44" s="150" t="s">
        <v>36</v>
      </c>
      <c r="D44" s="145"/>
      <c r="E44" s="145"/>
      <c r="F44" s="145"/>
      <c r="G44" s="150"/>
      <c r="H44" s="145"/>
      <c r="I44" s="106">
        <f>I45</f>
        <v>4074689.54</v>
      </c>
      <c r="J44" s="106">
        <v>5028800</v>
      </c>
      <c r="K44" s="106">
        <v>2405186.91</v>
      </c>
      <c r="L44" s="161">
        <v>2465482.33</v>
      </c>
      <c r="M44" s="145"/>
      <c r="N44" s="145"/>
      <c r="O44" s="161">
        <v>4870669.24</v>
      </c>
      <c r="P44" s="145"/>
      <c r="Q44" s="145"/>
      <c r="R44" s="161">
        <v>158130.76</v>
      </c>
      <c r="S44" s="145"/>
      <c r="U44" s="161">
        <f t="shared" si="0"/>
        <v>1.2341553756755661</v>
      </c>
      <c r="V44" s="145"/>
      <c r="W44" s="161">
        <f t="shared" si="1"/>
        <v>0.96855497136493796</v>
      </c>
      <c r="X44" s="145"/>
    </row>
    <row r="45" spans="2:24" ht="34.5" customHeight="1" x14ac:dyDescent="0.2">
      <c r="B45" s="102" t="s">
        <v>223</v>
      </c>
      <c r="C45" s="150" t="s">
        <v>36</v>
      </c>
      <c r="D45" s="145"/>
      <c r="E45" s="145"/>
      <c r="F45" s="145"/>
      <c r="G45" s="150"/>
      <c r="H45" s="145"/>
      <c r="I45" s="106">
        <v>4074689.54</v>
      </c>
      <c r="J45" s="106">
        <v>5028800</v>
      </c>
      <c r="K45" s="106">
        <v>2405186.91</v>
      </c>
      <c r="L45" s="161">
        <v>2465482.33</v>
      </c>
      <c r="M45" s="145"/>
      <c r="N45" s="145"/>
      <c r="O45" s="161">
        <v>4870669.24</v>
      </c>
      <c r="P45" s="145"/>
      <c r="Q45" s="145"/>
      <c r="R45" s="161">
        <v>158130.76</v>
      </c>
      <c r="S45" s="145"/>
      <c r="U45" s="161">
        <f t="shared" si="0"/>
        <v>1.2341553756755661</v>
      </c>
      <c r="V45" s="145"/>
      <c r="W45" s="161">
        <f t="shared" si="1"/>
        <v>0.96855497136493796</v>
      </c>
      <c r="X45" s="145"/>
    </row>
    <row r="46" spans="2:24" ht="15" customHeight="1" x14ac:dyDescent="0.2">
      <c r="B46" s="102" t="s">
        <v>224</v>
      </c>
      <c r="C46" s="150" t="s">
        <v>37</v>
      </c>
      <c r="D46" s="145"/>
      <c r="E46" s="145"/>
      <c r="F46" s="145"/>
      <c r="G46" s="150"/>
      <c r="H46" s="145"/>
      <c r="I46" s="106">
        <f>I47</f>
        <v>161.08000000000001</v>
      </c>
      <c r="J46" s="106">
        <v>400</v>
      </c>
      <c r="K46" s="106">
        <v>0.19</v>
      </c>
      <c r="L46" s="161">
        <v>2924.19</v>
      </c>
      <c r="M46" s="145"/>
      <c r="N46" s="145"/>
      <c r="O46" s="161">
        <v>2924.38</v>
      </c>
      <c r="P46" s="145"/>
      <c r="Q46" s="145"/>
      <c r="R46" s="161">
        <v>-2524.38</v>
      </c>
      <c r="S46" s="145"/>
      <c r="U46" s="161">
        <f t="shared" si="0"/>
        <v>2.4832381425378691</v>
      </c>
      <c r="V46" s="145"/>
      <c r="W46" s="161">
        <f t="shared" si="1"/>
        <v>7.3109500000000001</v>
      </c>
      <c r="X46" s="145"/>
    </row>
    <row r="47" spans="2:24" x14ac:dyDescent="0.2">
      <c r="B47" s="102" t="s">
        <v>225</v>
      </c>
      <c r="C47" s="150" t="s">
        <v>38</v>
      </c>
      <c r="D47" s="145"/>
      <c r="E47" s="145"/>
      <c r="F47" s="145"/>
      <c r="G47" s="150"/>
      <c r="H47" s="145"/>
      <c r="I47" s="106">
        <f>I48</f>
        <v>161.08000000000001</v>
      </c>
      <c r="J47" s="106">
        <v>400</v>
      </c>
      <c r="K47" s="106">
        <v>0.19</v>
      </c>
      <c r="L47" s="161">
        <v>2924.19</v>
      </c>
      <c r="M47" s="145"/>
      <c r="N47" s="145"/>
      <c r="O47" s="161">
        <v>2924.38</v>
      </c>
      <c r="P47" s="145"/>
      <c r="Q47" s="145"/>
      <c r="R47" s="161">
        <v>-2524.38</v>
      </c>
      <c r="S47" s="145"/>
      <c r="U47" s="161">
        <f t="shared" si="0"/>
        <v>2.4832381425378691</v>
      </c>
      <c r="V47" s="145"/>
      <c r="W47" s="161">
        <f t="shared" si="1"/>
        <v>7.3109500000000001</v>
      </c>
      <c r="X47" s="145"/>
    </row>
    <row r="48" spans="2:24" x14ac:dyDescent="0.2">
      <c r="B48" s="102" t="s">
        <v>226</v>
      </c>
      <c r="C48" s="150" t="s">
        <v>38</v>
      </c>
      <c r="D48" s="145"/>
      <c r="E48" s="145"/>
      <c r="F48" s="145"/>
      <c r="G48" s="150"/>
      <c r="H48" s="145"/>
      <c r="I48" s="106">
        <v>161.08000000000001</v>
      </c>
      <c r="J48" s="106">
        <v>400</v>
      </c>
      <c r="K48" s="106">
        <v>0.19</v>
      </c>
      <c r="L48" s="161">
        <v>2924.19</v>
      </c>
      <c r="M48" s="145"/>
      <c r="N48" s="145"/>
      <c r="O48" s="161">
        <v>2924.38</v>
      </c>
      <c r="P48" s="145"/>
      <c r="Q48" s="145"/>
      <c r="R48" s="161">
        <v>-2524.38</v>
      </c>
      <c r="S48" s="145"/>
      <c r="U48" s="161">
        <f t="shared" si="0"/>
        <v>2.4832381425378691</v>
      </c>
      <c r="V48" s="145"/>
      <c r="W48" s="161">
        <f t="shared" si="1"/>
        <v>7.3109500000000001</v>
      </c>
      <c r="X48" s="145"/>
    </row>
  </sheetData>
  <mergeCells count="276">
    <mergeCell ref="B9:X9"/>
    <mergeCell ref="B10:H10"/>
    <mergeCell ref="L10:N10"/>
    <mergeCell ref="O10:Q10"/>
    <mergeCell ref="R10:S10"/>
    <mergeCell ref="U10:V10"/>
    <mergeCell ref="W10:X10"/>
    <mergeCell ref="B2:G3"/>
    <mergeCell ref="M3:O4"/>
    <mergeCell ref="Q3:R4"/>
    <mergeCell ref="B4:E5"/>
    <mergeCell ref="B6:D6"/>
    <mergeCell ref="B8:X8"/>
    <mergeCell ref="W11:X11"/>
    <mergeCell ref="C12:F12"/>
    <mergeCell ref="G12:H12"/>
    <mergeCell ref="L12:N12"/>
    <mergeCell ref="O12:Q12"/>
    <mergeCell ref="R12:S12"/>
    <mergeCell ref="U12:V12"/>
    <mergeCell ref="W12:X12"/>
    <mergeCell ref="C11:F11"/>
    <mergeCell ref="G11:H11"/>
    <mergeCell ref="L11:N11"/>
    <mergeCell ref="O11:Q11"/>
    <mergeCell ref="R11:S11"/>
    <mergeCell ref="U11:V11"/>
    <mergeCell ref="W13:X13"/>
    <mergeCell ref="C14:F14"/>
    <mergeCell ref="G14:H14"/>
    <mergeCell ref="L14:N14"/>
    <mergeCell ref="O14:Q14"/>
    <mergeCell ref="R14:S14"/>
    <mergeCell ref="U14:V14"/>
    <mergeCell ref="W14:X14"/>
    <mergeCell ref="C13:F13"/>
    <mergeCell ref="G13:H13"/>
    <mergeCell ref="L13:N13"/>
    <mergeCell ref="O13:Q13"/>
    <mergeCell ref="R13:S13"/>
    <mergeCell ref="U13:V13"/>
    <mergeCell ref="W15:X15"/>
    <mergeCell ref="C16:F16"/>
    <mergeCell ref="G16:H16"/>
    <mergeCell ref="L16:N16"/>
    <mergeCell ref="O16:Q16"/>
    <mergeCell ref="R16:S16"/>
    <mergeCell ref="U16:V16"/>
    <mergeCell ref="W16:X16"/>
    <mergeCell ref="C15:F15"/>
    <mergeCell ref="G15:H15"/>
    <mergeCell ref="L15:N15"/>
    <mergeCell ref="O15:Q15"/>
    <mergeCell ref="R15:S15"/>
    <mergeCell ref="U15:V15"/>
    <mergeCell ref="W17:X17"/>
    <mergeCell ref="C18:F18"/>
    <mergeCell ref="G18:H18"/>
    <mergeCell ref="L18:N18"/>
    <mergeCell ref="O18:Q18"/>
    <mergeCell ref="R18:S18"/>
    <mergeCell ref="U18:V18"/>
    <mergeCell ref="W18:X18"/>
    <mergeCell ref="C17:F17"/>
    <mergeCell ref="G17:H17"/>
    <mergeCell ref="L17:N17"/>
    <mergeCell ref="O17:Q17"/>
    <mergeCell ref="R17:S17"/>
    <mergeCell ref="U17:V17"/>
    <mergeCell ref="W19:X19"/>
    <mergeCell ref="C20:F20"/>
    <mergeCell ref="G20:H20"/>
    <mergeCell ref="L20:N20"/>
    <mergeCell ref="O20:Q20"/>
    <mergeCell ref="R20:S20"/>
    <mergeCell ref="U20:V20"/>
    <mergeCell ref="W20:X20"/>
    <mergeCell ref="C19:F19"/>
    <mergeCell ref="G19:H19"/>
    <mergeCell ref="L19:N19"/>
    <mergeCell ref="O19:Q19"/>
    <mergeCell ref="R19:S19"/>
    <mergeCell ref="U19:V19"/>
    <mergeCell ref="W21:X21"/>
    <mergeCell ref="C22:F22"/>
    <mergeCell ref="G22:H22"/>
    <mergeCell ref="L22:N22"/>
    <mergeCell ref="O22:Q22"/>
    <mergeCell ref="R22:S22"/>
    <mergeCell ref="U22:V22"/>
    <mergeCell ref="W22:X22"/>
    <mergeCell ref="C21:F21"/>
    <mergeCell ref="G21:H21"/>
    <mergeCell ref="L21:N21"/>
    <mergeCell ref="O21:Q21"/>
    <mergeCell ref="R21:S21"/>
    <mergeCell ref="U21:V21"/>
    <mergeCell ref="W23:X23"/>
    <mergeCell ref="C24:F24"/>
    <mergeCell ref="G24:H24"/>
    <mergeCell ref="L24:N24"/>
    <mergeCell ref="O24:Q24"/>
    <mergeCell ref="R24:S24"/>
    <mergeCell ref="U24:V24"/>
    <mergeCell ref="W24:X24"/>
    <mergeCell ref="C23:F23"/>
    <mergeCell ref="G23:H23"/>
    <mergeCell ref="L23:N23"/>
    <mergeCell ref="O23:Q23"/>
    <mergeCell ref="R23:S23"/>
    <mergeCell ref="U23:V23"/>
    <mergeCell ref="W25:X25"/>
    <mergeCell ref="C26:F26"/>
    <mergeCell ref="G26:H26"/>
    <mergeCell ref="L26:N26"/>
    <mergeCell ref="O26:Q26"/>
    <mergeCell ref="R26:S26"/>
    <mergeCell ref="U26:V26"/>
    <mergeCell ref="W26:X26"/>
    <mergeCell ref="C25:F25"/>
    <mergeCell ref="G25:H25"/>
    <mergeCell ref="L25:N25"/>
    <mergeCell ref="O25:Q25"/>
    <mergeCell ref="R25:S25"/>
    <mergeCell ref="U25:V25"/>
    <mergeCell ref="W27:X27"/>
    <mergeCell ref="C28:F28"/>
    <mergeCell ref="G28:H28"/>
    <mergeCell ref="L28:N28"/>
    <mergeCell ref="O28:Q28"/>
    <mergeCell ref="R28:S28"/>
    <mergeCell ref="U28:V28"/>
    <mergeCell ref="W28:X28"/>
    <mergeCell ref="C27:F27"/>
    <mergeCell ref="G27:H27"/>
    <mergeCell ref="L27:N27"/>
    <mergeCell ref="O27:Q27"/>
    <mergeCell ref="R27:S27"/>
    <mergeCell ref="U27:V27"/>
    <mergeCell ref="W29:X29"/>
    <mergeCell ref="C30:F30"/>
    <mergeCell ref="G30:H30"/>
    <mergeCell ref="L30:N30"/>
    <mergeCell ref="O30:Q30"/>
    <mergeCell ref="R30:S30"/>
    <mergeCell ref="U30:V30"/>
    <mergeCell ref="W30:X30"/>
    <mergeCell ref="C29:F29"/>
    <mergeCell ref="G29:H29"/>
    <mergeCell ref="L29:N29"/>
    <mergeCell ref="O29:Q29"/>
    <mergeCell ref="R29:S29"/>
    <mergeCell ref="U29:V29"/>
    <mergeCell ref="W31:X31"/>
    <mergeCell ref="C32:F32"/>
    <mergeCell ref="G32:H32"/>
    <mergeCell ref="L32:N32"/>
    <mergeCell ref="O32:Q32"/>
    <mergeCell ref="R32:S32"/>
    <mergeCell ref="U32:V32"/>
    <mergeCell ref="W32:X32"/>
    <mergeCell ref="C31:F31"/>
    <mergeCell ref="G31:H31"/>
    <mergeCell ref="L31:N31"/>
    <mergeCell ref="O31:Q31"/>
    <mergeCell ref="R31:S31"/>
    <mergeCell ref="U31:V31"/>
    <mergeCell ref="W33:X33"/>
    <mergeCell ref="C34:F34"/>
    <mergeCell ref="G34:H34"/>
    <mergeCell ref="L34:N34"/>
    <mergeCell ref="O34:Q34"/>
    <mergeCell ref="R34:S34"/>
    <mergeCell ref="U34:V34"/>
    <mergeCell ref="W34:X34"/>
    <mergeCell ref="C33:F33"/>
    <mergeCell ref="G33:H33"/>
    <mergeCell ref="L33:N33"/>
    <mergeCell ref="O33:Q33"/>
    <mergeCell ref="R33:S33"/>
    <mergeCell ref="U33:V33"/>
    <mergeCell ref="W35:X35"/>
    <mergeCell ref="C36:F36"/>
    <mergeCell ref="G36:H36"/>
    <mergeCell ref="L36:N36"/>
    <mergeCell ref="O36:Q36"/>
    <mergeCell ref="R36:S36"/>
    <mergeCell ref="U36:V36"/>
    <mergeCell ref="W36:X36"/>
    <mergeCell ref="C35:F35"/>
    <mergeCell ref="G35:H35"/>
    <mergeCell ref="L35:N35"/>
    <mergeCell ref="O35:Q35"/>
    <mergeCell ref="R35:S35"/>
    <mergeCell ref="U35:V35"/>
    <mergeCell ref="W37:X37"/>
    <mergeCell ref="C38:F38"/>
    <mergeCell ref="G38:H38"/>
    <mergeCell ref="L38:N38"/>
    <mergeCell ref="O38:Q38"/>
    <mergeCell ref="R38:S38"/>
    <mergeCell ref="U38:V38"/>
    <mergeCell ref="W38:X38"/>
    <mergeCell ref="C37:F37"/>
    <mergeCell ref="G37:H37"/>
    <mergeCell ref="L37:N37"/>
    <mergeCell ref="O37:Q37"/>
    <mergeCell ref="R37:S37"/>
    <mergeCell ref="U37:V37"/>
    <mergeCell ref="C41:F41"/>
    <mergeCell ref="L41:N41"/>
    <mergeCell ref="O41:Q41"/>
    <mergeCell ref="R41:S41"/>
    <mergeCell ref="U41:V41"/>
    <mergeCell ref="W41:X41"/>
    <mergeCell ref="W39:X39"/>
    <mergeCell ref="C40:F40"/>
    <mergeCell ref="G40:H40"/>
    <mergeCell ref="L40:N40"/>
    <mergeCell ref="O40:Q40"/>
    <mergeCell ref="R40:S40"/>
    <mergeCell ref="U40:V40"/>
    <mergeCell ref="W40:X40"/>
    <mergeCell ref="C39:F39"/>
    <mergeCell ref="G39:H39"/>
    <mergeCell ref="L39:N39"/>
    <mergeCell ref="O39:Q39"/>
    <mergeCell ref="R39:S39"/>
    <mergeCell ref="U39:V39"/>
    <mergeCell ref="C43:F43"/>
    <mergeCell ref="L43:N43"/>
    <mergeCell ref="O43:Q43"/>
    <mergeCell ref="R43:S43"/>
    <mergeCell ref="U43:V43"/>
    <mergeCell ref="W43:X43"/>
    <mergeCell ref="C42:F42"/>
    <mergeCell ref="L42:N42"/>
    <mergeCell ref="O42:Q42"/>
    <mergeCell ref="R42:S42"/>
    <mergeCell ref="U42:V42"/>
    <mergeCell ref="W42:X42"/>
    <mergeCell ref="W44:X44"/>
    <mergeCell ref="C45:F45"/>
    <mergeCell ref="G45:H45"/>
    <mergeCell ref="L45:N45"/>
    <mergeCell ref="O45:Q45"/>
    <mergeCell ref="R45:S45"/>
    <mergeCell ref="U45:V45"/>
    <mergeCell ref="W45:X45"/>
    <mergeCell ref="C44:F44"/>
    <mergeCell ref="G44:H44"/>
    <mergeCell ref="L44:N44"/>
    <mergeCell ref="O44:Q44"/>
    <mergeCell ref="R44:S44"/>
    <mergeCell ref="U44:V44"/>
    <mergeCell ref="W48:X48"/>
    <mergeCell ref="C48:F48"/>
    <mergeCell ref="G48:H48"/>
    <mergeCell ref="L48:N48"/>
    <mergeCell ref="O48:Q48"/>
    <mergeCell ref="R48:S48"/>
    <mergeCell ref="U48:V48"/>
    <mergeCell ref="W46:X46"/>
    <mergeCell ref="C47:F47"/>
    <mergeCell ref="G47:H47"/>
    <mergeCell ref="L47:N47"/>
    <mergeCell ref="O47:Q47"/>
    <mergeCell ref="R47:S47"/>
    <mergeCell ref="U47:V47"/>
    <mergeCell ref="W47:X47"/>
    <mergeCell ref="C46:F46"/>
    <mergeCell ref="G46:H46"/>
    <mergeCell ref="L46:N46"/>
    <mergeCell ref="O46:Q46"/>
    <mergeCell ref="R46:S46"/>
    <mergeCell ref="U46:V46"/>
  </mergeCells>
  <pageMargins left="0.7" right="0.7" top="0.75" bottom="0.75" header="0.3" footer="0.3"/>
  <ignoredErrors>
    <ignoredError sqref="I41:X41 I44:X48 O42:V43 W42:X43 I27:T28 I32:X36 I37:V39 J12:X13 I31:T31 U31:X31 U27:X28 U14:X26 U29:X30 I19 I24 I12 I40 K40:X40" unlockedFormula="1"/>
    <ignoredError sqref="J40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2CA81-D42A-4888-97E2-DD81938950A2}">
  <dimension ref="B1:X99"/>
  <sheetViews>
    <sheetView showGridLines="0" workbookViewId="0">
      <selection activeCell="I17" sqref="I17"/>
    </sheetView>
  </sheetViews>
  <sheetFormatPr defaultRowHeight="12.75" x14ac:dyDescent="0.2"/>
  <cols>
    <col min="1" max="1" width="1.28515625" style="88" customWidth="1"/>
    <col min="2" max="2" width="11.5703125" style="88" customWidth="1"/>
    <col min="3" max="3" width="14.28515625" style="88" customWidth="1"/>
    <col min="4" max="4" width="6.28515625" style="88" customWidth="1"/>
    <col min="5" max="5" width="4" style="88" customWidth="1"/>
    <col min="6" max="6" width="4.85546875" style="88" customWidth="1"/>
    <col min="7" max="7" width="5.28515625" style="88" customWidth="1"/>
    <col min="8" max="8" width="2" style="88" customWidth="1"/>
    <col min="9" max="10" width="12.140625" style="88" customWidth="1"/>
    <col min="11" max="11" width="12" style="88" customWidth="1"/>
    <col min="12" max="12" width="10.140625" style="88" customWidth="1"/>
    <col min="13" max="13" width="0.140625" style="88" customWidth="1"/>
    <col min="14" max="14" width="1" style="88" customWidth="1"/>
    <col min="15" max="15" width="7" style="88" customWidth="1"/>
    <col min="16" max="16" width="0.85546875" style="88" customWidth="1"/>
    <col min="17" max="17" width="3.28515625" style="88" customWidth="1"/>
    <col min="18" max="18" width="10.28515625" style="88" customWidth="1"/>
    <col min="19" max="19" width="1" style="88" customWidth="1"/>
    <col min="20" max="20" width="0" style="88" hidden="1" customWidth="1"/>
    <col min="21" max="21" width="9.140625" style="88"/>
    <col min="22" max="22" width="3.7109375" style="88" customWidth="1"/>
    <col min="23" max="23" width="9.140625" style="88"/>
    <col min="24" max="24" width="4" style="88" customWidth="1"/>
    <col min="25" max="25" width="2.42578125" style="88" customWidth="1"/>
    <col min="26" max="256" width="9.140625" style="88"/>
    <col min="257" max="257" width="1.28515625" style="88" customWidth="1"/>
    <col min="258" max="258" width="11.5703125" style="88" customWidth="1"/>
    <col min="259" max="259" width="14.28515625" style="88" customWidth="1"/>
    <col min="260" max="260" width="6.28515625" style="88" customWidth="1"/>
    <col min="261" max="261" width="4" style="88" customWidth="1"/>
    <col min="262" max="262" width="4.85546875" style="88" customWidth="1"/>
    <col min="263" max="263" width="5.28515625" style="88" customWidth="1"/>
    <col min="264" max="264" width="2" style="88" customWidth="1"/>
    <col min="265" max="266" width="12.140625" style="88" customWidth="1"/>
    <col min="267" max="267" width="12" style="88" customWidth="1"/>
    <col min="268" max="268" width="10.140625" style="88" customWidth="1"/>
    <col min="269" max="269" width="0.140625" style="88" customWidth="1"/>
    <col min="270" max="270" width="1" style="88" customWidth="1"/>
    <col min="271" max="271" width="7" style="88" customWidth="1"/>
    <col min="272" max="272" width="0.85546875" style="88" customWidth="1"/>
    <col min="273" max="273" width="3.28515625" style="88" customWidth="1"/>
    <col min="274" max="274" width="10.28515625" style="88" customWidth="1"/>
    <col min="275" max="275" width="1" style="88" customWidth="1"/>
    <col min="276" max="276" width="0" style="88" hidden="1" customWidth="1"/>
    <col min="277" max="277" width="9.140625" style="88"/>
    <col min="278" max="278" width="3.7109375" style="88" customWidth="1"/>
    <col min="279" max="279" width="9.140625" style="88"/>
    <col min="280" max="280" width="4" style="88" customWidth="1"/>
    <col min="281" max="281" width="2.42578125" style="88" customWidth="1"/>
    <col min="282" max="512" width="9.140625" style="88"/>
    <col min="513" max="513" width="1.28515625" style="88" customWidth="1"/>
    <col min="514" max="514" width="11.5703125" style="88" customWidth="1"/>
    <col min="515" max="515" width="14.28515625" style="88" customWidth="1"/>
    <col min="516" max="516" width="6.28515625" style="88" customWidth="1"/>
    <col min="517" max="517" width="4" style="88" customWidth="1"/>
    <col min="518" max="518" width="4.85546875" style="88" customWidth="1"/>
    <col min="519" max="519" width="5.28515625" style="88" customWidth="1"/>
    <col min="520" max="520" width="2" style="88" customWidth="1"/>
    <col min="521" max="522" width="12.140625" style="88" customWidth="1"/>
    <col min="523" max="523" width="12" style="88" customWidth="1"/>
    <col min="524" max="524" width="10.140625" style="88" customWidth="1"/>
    <col min="525" max="525" width="0.140625" style="88" customWidth="1"/>
    <col min="526" max="526" width="1" style="88" customWidth="1"/>
    <col min="527" max="527" width="7" style="88" customWidth="1"/>
    <col min="528" max="528" width="0.85546875" style="88" customWidth="1"/>
    <col min="529" max="529" width="3.28515625" style="88" customWidth="1"/>
    <col min="530" max="530" width="10.28515625" style="88" customWidth="1"/>
    <col min="531" max="531" width="1" style="88" customWidth="1"/>
    <col min="532" max="532" width="0" style="88" hidden="1" customWidth="1"/>
    <col min="533" max="533" width="9.140625" style="88"/>
    <col min="534" max="534" width="3.7109375" style="88" customWidth="1"/>
    <col min="535" max="535" width="9.140625" style="88"/>
    <col min="536" max="536" width="4" style="88" customWidth="1"/>
    <col min="537" max="537" width="2.42578125" style="88" customWidth="1"/>
    <col min="538" max="768" width="9.140625" style="88"/>
    <col min="769" max="769" width="1.28515625" style="88" customWidth="1"/>
    <col min="770" max="770" width="11.5703125" style="88" customWidth="1"/>
    <col min="771" max="771" width="14.28515625" style="88" customWidth="1"/>
    <col min="772" max="772" width="6.28515625" style="88" customWidth="1"/>
    <col min="773" max="773" width="4" style="88" customWidth="1"/>
    <col min="774" max="774" width="4.85546875" style="88" customWidth="1"/>
    <col min="775" max="775" width="5.28515625" style="88" customWidth="1"/>
    <col min="776" max="776" width="2" style="88" customWidth="1"/>
    <col min="777" max="778" width="12.140625" style="88" customWidth="1"/>
    <col min="779" max="779" width="12" style="88" customWidth="1"/>
    <col min="780" max="780" width="10.140625" style="88" customWidth="1"/>
    <col min="781" max="781" width="0.140625" style="88" customWidth="1"/>
    <col min="782" max="782" width="1" style="88" customWidth="1"/>
    <col min="783" max="783" width="7" style="88" customWidth="1"/>
    <col min="784" max="784" width="0.85546875" style="88" customWidth="1"/>
    <col min="785" max="785" width="3.28515625" style="88" customWidth="1"/>
    <col min="786" max="786" width="10.28515625" style="88" customWidth="1"/>
    <col min="787" max="787" width="1" style="88" customWidth="1"/>
    <col min="788" max="788" width="0" style="88" hidden="1" customWidth="1"/>
    <col min="789" max="789" width="9.140625" style="88"/>
    <col min="790" max="790" width="3.7109375" style="88" customWidth="1"/>
    <col min="791" max="791" width="9.140625" style="88"/>
    <col min="792" max="792" width="4" style="88" customWidth="1"/>
    <col min="793" max="793" width="2.42578125" style="88" customWidth="1"/>
    <col min="794" max="1024" width="9.140625" style="88"/>
    <col min="1025" max="1025" width="1.28515625" style="88" customWidth="1"/>
    <col min="1026" max="1026" width="11.5703125" style="88" customWidth="1"/>
    <col min="1027" max="1027" width="14.28515625" style="88" customWidth="1"/>
    <col min="1028" max="1028" width="6.28515625" style="88" customWidth="1"/>
    <col min="1029" max="1029" width="4" style="88" customWidth="1"/>
    <col min="1030" max="1030" width="4.85546875" style="88" customWidth="1"/>
    <col min="1031" max="1031" width="5.28515625" style="88" customWidth="1"/>
    <col min="1032" max="1032" width="2" style="88" customWidth="1"/>
    <col min="1033" max="1034" width="12.140625" style="88" customWidth="1"/>
    <col min="1035" max="1035" width="12" style="88" customWidth="1"/>
    <col min="1036" max="1036" width="10.140625" style="88" customWidth="1"/>
    <col min="1037" max="1037" width="0.140625" style="88" customWidth="1"/>
    <col min="1038" max="1038" width="1" style="88" customWidth="1"/>
    <col min="1039" max="1039" width="7" style="88" customWidth="1"/>
    <col min="1040" max="1040" width="0.85546875" style="88" customWidth="1"/>
    <col min="1041" max="1041" width="3.28515625" style="88" customWidth="1"/>
    <col min="1042" max="1042" width="10.28515625" style="88" customWidth="1"/>
    <col min="1043" max="1043" width="1" style="88" customWidth="1"/>
    <col min="1044" max="1044" width="0" style="88" hidden="1" customWidth="1"/>
    <col min="1045" max="1045" width="9.140625" style="88"/>
    <col min="1046" max="1046" width="3.7109375" style="88" customWidth="1"/>
    <col min="1047" max="1047" width="9.140625" style="88"/>
    <col min="1048" max="1048" width="4" style="88" customWidth="1"/>
    <col min="1049" max="1049" width="2.42578125" style="88" customWidth="1"/>
    <col min="1050" max="1280" width="9.140625" style="88"/>
    <col min="1281" max="1281" width="1.28515625" style="88" customWidth="1"/>
    <col min="1282" max="1282" width="11.5703125" style="88" customWidth="1"/>
    <col min="1283" max="1283" width="14.28515625" style="88" customWidth="1"/>
    <col min="1284" max="1284" width="6.28515625" style="88" customWidth="1"/>
    <col min="1285" max="1285" width="4" style="88" customWidth="1"/>
    <col min="1286" max="1286" width="4.85546875" style="88" customWidth="1"/>
    <col min="1287" max="1287" width="5.28515625" style="88" customWidth="1"/>
    <col min="1288" max="1288" width="2" style="88" customWidth="1"/>
    <col min="1289" max="1290" width="12.140625" style="88" customWidth="1"/>
    <col min="1291" max="1291" width="12" style="88" customWidth="1"/>
    <col min="1292" max="1292" width="10.140625" style="88" customWidth="1"/>
    <col min="1293" max="1293" width="0.140625" style="88" customWidth="1"/>
    <col min="1294" max="1294" width="1" style="88" customWidth="1"/>
    <col min="1295" max="1295" width="7" style="88" customWidth="1"/>
    <col min="1296" max="1296" width="0.85546875" style="88" customWidth="1"/>
    <col min="1297" max="1297" width="3.28515625" style="88" customWidth="1"/>
    <col min="1298" max="1298" width="10.28515625" style="88" customWidth="1"/>
    <col min="1299" max="1299" width="1" style="88" customWidth="1"/>
    <col min="1300" max="1300" width="0" style="88" hidden="1" customWidth="1"/>
    <col min="1301" max="1301" width="9.140625" style="88"/>
    <col min="1302" max="1302" width="3.7109375" style="88" customWidth="1"/>
    <col min="1303" max="1303" width="9.140625" style="88"/>
    <col min="1304" max="1304" width="4" style="88" customWidth="1"/>
    <col min="1305" max="1305" width="2.42578125" style="88" customWidth="1"/>
    <col min="1306" max="1536" width="9.140625" style="88"/>
    <col min="1537" max="1537" width="1.28515625" style="88" customWidth="1"/>
    <col min="1538" max="1538" width="11.5703125" style="88" customWidth="1"/>
    <col min="1539" max="1539" width="14.28515625" style="88" customWidth="1"/>
    <col min="1540" max="1540" width="6.28515625" style="88" customWidth="1"/>
    <col min="1541" max="1541" width="4" style="88" customWidth="1"/>
    <col min="1542" max="1542" width="4.85546875" style="88" customWidth="1"/>
    <col min="1543" max="1543" width="5.28515625" style="88" customWidth="1"/>
    <col min="1544" max="1544" width="2" style="88" customWidth="1"/>
    <col min="1545" max="1546" width="12.140625" style="88" customWidth="1"/>
    <col min="1547" max="1547" width="12" style="88" customWidth="1"/>
    <col min="1548" max="1548" width="10.140625" style="88" customWidth="1"/>
    <col min="1549" max="1549" width="0.140625" style="88" customWidth="1"/>
    <col min="1550" max="1550" width="1" style="88" customWidth="1"/>
    <col min="1551" max="1551" width="7" style="88" customWidth="1"/>
    <col min="1552" max="1552" width="0.85546875" style="88" customWidth="1"/>
    <col min="1553" max="1553" width="3.28515625" style="88" customWidth="1"/>
    <col min="1554" max="1554" width="10.28515625" style="88" customWidth="1"/>
    <col min="1555" max="1555" width="1" style="88" customWidth="1"/>
    <col min="1556" max="1556" width="0" style="88" hidden="1" customWidth="1"/>
    <col min="1557" max="1557" width="9.140625" style="88"/>
    <col min="1558" max="1558" width="3.7109375" style="88" customWidth="1"/>
    <col min="1559" max="1559" width="9.140625" style="88"/>
    <col min="1560" max="1560" width="4" style="88" customWidth="1"/>
    <col min="1561" max="1561" width="2.42578125" style="88" customWidth="1"/>
    <col min="1562" max="1792" width="9.140625" style="88"/>
    <col min="1793" max="1793" width="1.28515625" style="88" customWidth="1"/>
    <col min="1794" max="1794" width="11.5703125" style="88" customWidth="1"/>
    <col min="1795" max="1795" width="14.28515625" style="88" customWidth="1"/>
    <col min="1796" max="1796" width="6.28515625" style="88" customWidth="1"/>
    <col min="1797" max="1797" width="4" style="88" customWidth="1"/>
    <col min="1798" max="1798" width="4.85546875" style="88" customWidth="1"/>
    <col min="1799" max="1799" width="5.28515625" style="88" customWidth="1"/>
    <col min="1800" max="1800" width="2" style="88" customWidth="1"/>
    <col min="1801" max="1802" width="12.140625" style="88" customWidth="1"/>
    <col min="1803" max="1803" width="12" style="88" customWidth="1"/>
    <col min="1804" max="1804" width="10.140625" style="88" customWidth="1"/>
    <col min="1805" max="1805" width="0.140625" style="88" customWidth="1"/>
    <col min="1806" max="1806" width="1" style="88" customWidth="1"/>
    <col min="1807" max="1807" width="7" style="88" customWidth="1"/>
    <col min="1808" max="1808" width="0.85546875" style="88" customWidth="1"/>
    <col min="1809" max="1809" width="3.28515625" style="88" customWidth="1"/>
    <col min="1810" max="1810" width="10.28515625" style="88" customWidth="1"/>
    <col min="1811" max="1811" width="1" style="88" customWidth="1"/>
    <col min="1812" max="1812" width="0" style="88" hidden="1" customWidth="1"/>
    <col min="1813" max="1813" width="9.140625" style="88"/>
    <col min="1814" max="1814" width="3.7109375" style="88" customWidth="1"/>
    <col min="1815" max="1815" width="9.140625" style="88"/>
    <col min="1816" max="1816" width="4" style="88" customWidth="1"/>
    <col min="1817" max="1817" width="2.42578125" style="88" customWidth="1"/>
    <col min="1818" max="2048" width="9.140625" style="88"/>
    <col min="2049" max="2049" width="1.28515625" style="88" customWidth="1"/>
    <col min="2050" max="2050" width="11.5703125" style="88" customWidth="1"/>
    <col min="2051" max="2051" width="14.28515625" style="88" customWidth="1"/>
    <col min="2052" max="2052" width="6.28515625" style="88" customWidth="1"/>
    <col min="2053" max="2053" width="4" style="88" customWidth="1"/>
    <col min="2054" max="2054" width="4.85546875" style="88" customWidth="1"/>
    <col min="2055" max="2055" width="5.28515625" style="88" customWidth="1"/>
    <col min="2056" max="2056" width="2" style="88" customWidth="1"/>
    <col min="2057" max="2058" width="12.140625" style="88" customWidth="1"/>
    <col min="2059" max="2059" width="12" style="88" customWidth="1"/>
    <col min="2060" max="2060" width="10.140625" style="88" customWidth="1"/>
    <col min="2061" max="2061" width="0.140625" style="88" customWidth="1"/>
    <col min="2062" max="2062" width="1" style="88" customWidth="1"/>
    <col min="2063" max="2063" width="7" style="88" customWidth="1"/>
    <col min="2064" max="2064" width="0.85546875" style="88" customWidth="1"/>
    <col min="2065" max="2065" width="3.28515625" style="88" customWidth="1"/>
    <col min="2066" max="2066" width="10.28515625" style="88" customWidth="1"/>
    <col min="2067" max="2067" width="1" style="88" customWidth="1"/>
    <col min="2068" max="2068" width="0" style="88" hidden="1" customWidth="1"/>
    <col min="2069" max="2069" width="9.140625" style="88"/>
    <col min="2070" max="2070" width="3.7109375" style="88" customWidth="1"/>
    <col min="2071" max="2071" width="9.140625" style="88"/>
    <col min="2072" max="2072" width="4" style="88" customWidth="1"/>
    <col min="2073" max="2073" width="2.42578125" style="88" customWidth="1"/>
    <col min="2074" max="2304" width="9.140625" style="88"/>
    <col min="2305" max="2305" width="1.28515625" style="88" customWidth="1"/>
    <col min="2306" max="2306" width="11.5703125" style="88" customWidth="1"/>
    <col min="2307" max="2307" width="14.28515625" style="88" customWidth="1"/>
    <col min="2308" max="2308" width="6.28515625" style="88" customWidth="1"/>
    <col min="2309" max="2309" width="4" style="88" customWidth="1"/>
    <col min="2310" max="2310" width="4.85546875" style="88" customWidth="1"/>
    <col min="2311" max="2311" width="5.28515625" style="88" customWidth="1"/>
    <col min="2312" max="2312" width="2" style="88" customWidth="1"/>
    <col min="2313" max="2314" width="12.140625" style="88" customWidth="1"/>
    <col min="2315" max="2315" width="12" style="88" customWidth="1"/>
    <col min="2316" max="2316" width="10.140625" style="88" customWidth="1"/>
    <col min="2317" max="2317" width="0.140625" style="88" customWidth="1"/>
    <col min="2318" max="2318" width="1" style="88" customWidth="1"/>
    <col min="2319" max="2319" width="7" style="88" customWidth="1"/>
    <col min="2320" max="2320" width="0.85546875" style="88" customWidth="1"/>
    <col min="2321" max="2321" width="3.28515625" style="88" customWidth="1"/>
    <col min="2322" max="2322" width="10.28515625" style="88" customWidth="1"/>
    <col min="2323" max="2323" width="1" style="88" customWidth="1"/>
    <col min="2324" max="2324" width="0" style="88" hidden="1" customWidth="1"/>
    <col min="2325" max="2325" width="9.140625" style="88"/>
    <col min="2326" max="2326" width="3.7109375" style="88" customWidth="1"/>
    <col min="2327" max="2327" width="9.140625" style="88"/>
    <col min="2328" max="2328" width="4" style="88" customWidth="1"/>
    <col min="2329" max="2329" width="2.42578125" style="88" customWidth="1"/>
    <col min="2330" max="2560" width="9.140625" style="88"/>
    <col min="2561" max="2561" width="1.28515625" style="88" customWidth="1"/>
    <col min="2562" max="2562" width="11.5703125" style="88" customWidth="1"/>
    <col min="2563" max="2563" width="14.28515625" style="88" customWidth="1"/>
    <col min="2564" max="2564" width="6.28515625" style="88" customWidth="1"/>
    <col min="2565" max="2565" width="4" style="88" customWidth="1"/>
    <col min="2566" max="2566" width="4.85546875" style="88" customWidth="1"/>
    <col min="2567" max="2567" width="5.28515625" style="88" customWidth="1"/>
    <col min="2568" max="2568" width="2" style="88" customWidth="1"/>
    <col min="2569" max="2570" width="12.140625" style="88" customWidth="1"/>
    <col min="2571" max="2571" width="12" style="88" customWidth="1"/>
    <col min="2572" max="2572" width="10.140625" style="88" customWidth="1"/>
    <col min="2573" max="2573" width="0.140625" style="88" customWidth="1"/>
    <col min="2574" max="2574" width="1" style="88" customWidth="1"/>
    <col min="2575" max="2575" width="7" style="88" customWidth="1"/>
    <col min="2576" max="2576" width="0.85546875" style="88" customWidth="1"/>
    <col min="2577" max="2577" width="3.28515625" style="88" customWidth="1"/>
    <col min="2578" max="2578" width="10.28515625" style="88" customWidth="1"/>
    <col min="2579" max="2579" width="1" style="88" customWidth="1"/>
    <col min="2580" max="2580" width="0" style="88" hidden="1" customWidth="1"/>
    <col min="2581" max="2581" width="9.140625" style="88"/>
    <col min="2582" max="2582" width="3.7109375" style="88" customWidth="1"/>
    <col min="2583" max="2583" width="9.140625" style="88"/>
    <col min="2584" max="2584" width="4" style="88" customWidth="1"/>
    <col min="2585" max="2585" width="2.42578125" style="88" customWidth="1"/>
    <col min="2586" max="2816" width="9.140625" style="88"/>
    <col min="2817" max="2817" width="1.28515625" style="88" customWidth="1"/>
    <col min="2818" max="2818" width="11.5703125" style="88" customWidth="1"/>
    <col min="2819" max="2819" width="14.28515625" style="88" customWidth="1"/>
    <col min="2820" max="2820" width="6.28515625" style="88" customWidth="1"/>
    <col min="2821" max="2821" width="4" style="88" customWidth="1"/>
    <col min="2822" max="2822" width="4.85546875" style="88" customWidth="1"/>
    <col min="2823" max="2823" width="5.28515625" style="88" customWidth="1"/>
    <col min="2824" max="2824" width="2" style="88" customWidth="1"/>
    <col min="2825" max="2826" width="12.140625" style="88" customWidth="1"/>
    <col min="2827" max="2827" width="12" style="88" customWidth="1"/>
    <col min="2828" max="2828" width="10.140625" style="88" customWidth="1"/>
    <col min="2829" max="2829" width="0.140625" style="88" customWidth="1"/>
    <col min="2830" max="2830" width="1" style="88" customWidth="1"/>
    <col min="2831" max="2831" width="7" style="88" customWidth="1"/>
    <col min="2832" max="2832" width="0.85546875" style="88" customWidth="1"/>
    <col min="2833" max="2833" width="3.28515625" style="88" customWidth="1"/>
    <col min="2834" max="2834" width="10.28515625" style="88" customWidth="1"/>
    <col min="2835" max="2835" width="1" style="88" customWidth="1"/>
    <col min="2836" max="2836" width="0" style="88" hidden="1" customWidth="1"/>
    <col min="2837" max="2837" width="9.140625" style="88"/>
    <col min="2838" max="2838" width="3.7109375" style="88" customWidth="1"/>
    <col min="2839" max="2839" width="9.140625" style="88"/>
    <col min="2840" max="2840" width="4" style="88" customWidth="1"/>
    <col min="2841" max="2841" width="2.42578125" style="88" customWidth="1"/>
    <col min="2842" max="3072" width="9.140625" style="88"/>
    <col min="3073" max="3073" width="1.28515625" style="88" customWidth="1"/>
    <col min="3074" max="3074" width="11.5703125" style="88" customWidth="1"/>
    <col min="3075" max="3075" width="14.28515625" style="88" customWidth="1"/>
    <col min="3076" max="3076" width="6.28515625" style="88" customWidth="1"/>
    <col min="3077" max="3077" width="4" style="88" customWidth="1"/>
    <col min="3078" max="3078" width="4.85546875" style="88" customWidth="1"/>
    <col min="3079" max="3079" width="5.28515625" style="88" customWidth="1"/>
    <col min="3080" max="3080" width="2" style="88" customWidth="1"/>
    <col min="3081" max="3082" width="12.140625" style="88" customWidth="1"/>
    <col min="3083" max="3083" width="12" style="88" customWidth="1"/>
    <col min="3084" max="3084" width="10.140625" style="88" customWidth="1"/>
    <col min="3085" max="3085" width="0.140625" style="88" customWidth="1"/>
    <col min="3086" max="3086" width="1" style="88" customWidth="1"/>
    <col min="3087" max="3087" width="7" style="88" customWidth="1"/>
    <col min="3088" max="3088" width="0.85546875" style="88" customWidth="1"/>
    <col min="3089" max="3089" width="3.28515625" style="88" customWidth="1"/>
    <col min="3090" max="3090" width="10.28515625" style="88" customWidth="1"/>
    <col min="3091" max="3091" width="1" style="88" customWidth="1"/>
    <col min="3092" max="3092" width="0" style="88" hidden="1" customWidth="1"/>
    <col min="3093" max="3093" width="9.140625" style="88"/>
    <col min="3094" max="3094" width="3.7109375" style="88" customWidth="1"/>
    <col min="3095" max="3095" width="9.140625" style="88"/>
    <col min="3096" max="3096" width="4" style="88" customWidth="1"/>
    <col min="3097" max="3097" width="2.42578125" style="88" customWidth="1"/>
    <col min="3098" max="3328" width="9.140625" style="88"/>
    <col min="3329" max="3329" width="1.28515625" style="88" customWidth="1"/>
    <col min="3330" max="3330" width="11.5703125" style="88" customWidth="1"/>
    <col min="3331" max="3331" width="14.28515625" style="88" customWidth="1"/>
    <col min="3332" max="3332" width="6.28515625" style="88" customWidth="1"/>
    <col min="3333" max="3333" width="4" style="88" customWidth="1"/>
    <col min="3334" max="3334" width="4.85546875" style="88" customWidth="1"/>
    <col min="3335" max="3335" width="5.28515625" style="88" customWidth="1"/>
    <col min="3336" max="3336" width="2" style="88" customWidth="1"/>
    <col min="3337" max="3338" width="12.140625" style="88" customWidth="1"/>
    <col min="3339" max="3339" width="12" style="88" customWidth="1"/>
    <col min="3340" max="3340" width="10.140625" style="88" customWidth="1"/>
    <col min="3341" max="3341" width="0.140625" style="88" customWidth="1"/>
    <col min="3342" max="3342" width="1" style="88" customWidth="1"/>
    <col min="3343" max="3343" width="7" style="88" customWidth="1"/>
    <col min="3344" max="3344" width="0.85546875" style="88" customWidth="1"/>
    <col min="3345" max="3345" width="3.28515625" style="88" customWidth="1"/>
    <col min="3346" max="3346" width="10.28515625" style="88" customWidth="1"/>
    <col min="3347" max="3347" width="1" style="88" customWidth="1"/>
    <col min="3348" max="3348" width="0" style="88" hidden="1" customWidth="1"/>
    <col min="3349" max="3349" width="9.140625" style="88"/>
    <col min="3350" max="3350" width="3.7109375" style="88" customWidth="1"/>
    <col min="3351" max="3351" width="9.140625" style="88"/>
    <col min="3352" max="3352" width="4" style="88" customWidth="1"/>
    <col min="3353" max="3353" width="2.42578125" style="88" customWidth="1"/>
    <col min="3354" max="3584" width="9.140625" style="88"/>
    <col min="3585" max="3585" width="1.28515625" style="88" customWidth="1"/>
    <col min="3586" max="3586" width="11.5703125" style="88" customWidth="1"/>
    <col min="3587" max="3587" width="14.28515625" style="88" customWidth="1"/>
    <col min="3588" max="3588" width="6.28515625" style="88" customWidth="1"/>
    <col min="3589" max="3589" width="4" style="88" customWidth="1"/>
    <col min="3590" max="3590" width="4.85546875" style="88" customWidth="1"/>
    <col min="3591" max="3591" width="5.28515625" style="88" customWidth="1"/>
    <col min="3592" max="3592" width="2" style="88" customWidth="1"/>
    <col min="3593" max="3594" width="12.140625" style="88" customWidth="1"/>
    <col min="3595" max="3595" width="12" style="88" customWidth="1"/>
    <col min="3596" max="3596" width="10.140625" style="88" customWidth="1"/>
    <col min="3597" max="3597" width="0.140625" style="88" customWidth="1"/>
    <col min="3598" max="3598" width="1" style="88" customWidth="1"/>
    <col min="3599" max="3599" width="7" style="88" customWidth="1"/>
    <col min="3600" max="3600" width="0.85546875" style="88" customWidth="1"/>
    <col min="3601" max="3601" width="3.28515625" style="88" customWidth="1"/>
    <col min="3602" max="3602" width="10.28515625" style="88" customWidth="1"/>
    <col min="3603" max="3603" width="1" style="88" customWidth="1"/>
    <col min="3604" max="3604" width="0" style="88" hidden="1" customWidth="1"/>
    <col min="3605" max="3605" width="9.140625" style="88"/>
    <col min="3606" max="3606" width="3.7109375" style="88" customWidth="1"/>
    <col min="3607" max="3607" width="9.140625" style="88"/>
    <col min="3608" max="3608" width="4" style="88" customWidth="1"/>
    <col min="3609" max="3609" width="2.42578125" style="88" customWidth="1"/>
    <col min="3610" max="3840" width="9.140625" style="88"/>
    <col min="3841" max="3841" width="1.28515625" style="88" customWidth="1"/>
    <col min="3842" max="3842" width="11.5703125" style="88" customWidth="1"/>
    <col min="3843" max="3843" width="14.28515625" style="88" customWidth="1"/>
    <col min="3844" max="3844" width="6.28515625" style="88" customWidth="1"/>
    <col min="3845" max="3845" width="4" style="88" customWidth="1"/>
    <col min="3846" max="3846" width="4.85546875" style="88" customWidth="1"/>
    <col min="3847" max="3847" width="5.28515625" style="88" customWidth="1"/>
    <col min="3848" max="3848" width="2" style="88" customWidth="1"/>
    <col min="3849" max="3850" width="12.140625" style="88" customWidth="1"/>
    <col min="3851" max="3851" width="12" style="88" customWidth="1"/>
    <col min="3852" max="3852" width="10.140625" style="88" customWidth="1"/>
    <col min="3853" max="3853" width="0.140625" style="88" customWidth="1"/>
    <col min="3854" max="3854" width="1" style="88" customWidth="1"/>
    <col min="3855" max="3855" width="7" style="88" customWidth="1"/>
    <col min="3856" max="3856" width="0.85546875" style="88" customWidth="1"/>
    <col min="3857" max="3857" width="3.28515625" style="88" customWidth="1"/>
    <col min="3858" max="3858" width="10.28515625" style="88" customWidth="1"/>
    <col min="3859" max="3859" width="1" style="88" customWidth="1"/>
    <col min="3860" max="3860" width="0" style="88" hidden="1" customWidth="1"/>
    <col min="3861" max="3861" width="9.140625" style="88"/>
    <col min="3862" max="3862" width="3.7109375" style="88" customWidth="1"/>
    <col min="3863" max="3863" width="9.140625" style="88"/>
    <col min="3864" max="3864" width="4" style="88" customWidth="1"/>
    <col min="3865" max="3865" width="2.42578125" style="88" customWidth="1"/>
    <col min="3866" max="4096" width="9.140625" style="88"/>
    <col min="4097" max="4097" width="1.28515625" style="88" customWidth="1"/>
    <col min="4098" max="4098" width="11.5703125" style="88" customWidth="1"/>
    <col min="4099" max="4099" width="14.28515625" style="88" customWidth="1"/>
    <col min="4100" max="4100" width="6.28515625" style="88" customWidth="1"/>
    <col min="4101" max="4101" width="4" style="88" customWidth="1"/>
    <col min="4102" max="4102" width="4.85546875" style="88" customWidth="1"/>
    <col min="4103" max="4103" width="5.28515625" style="88" customWidth="1"/>
    <col min="4104" max="4104" width="2" style="88" customWidth="1"/>
    <col min="4105" max="4106" width="12.140625" style="88" customWidth="1"/>
    <col min="4107" max="4107" width="12" style="88" customWidth="1"/>
    <col min="4108" max="4108" width="10.140625" style="88" customWidth="1"/>
    <col min="4109" max="4109" width="0.140625" style="88" customWidth="1"/>
    <col min="4110" max="4110" width="1" style="88" customWidth="1"/>
    <col min="4111" max="4111" width="7" style="88" customWidth="1"/>
    <col min="4112" max="4112" width="0.85546875" style="88" customWidth="1"/>
    <col min="4113" max="4113" width="3.28515625" style="88" customWidth="1"/>
    <col min="4114" max="4114" width="10.28515625" style="88" customWidth="1"/>
    <col min="4115" max="4115" width="1" style="88" customWidth="1"/>
    <col min="4116" max="4116" width="0" style="88" hidden="1" customWidth="1"/>
    <col min="4117" max="4117" width="9.140625" style="88"/>
    <col min="4118" max="4118" width="3.7109375" style="88" customWidth="1"/>
    <col min="4119" max="4119" width="9.140625" style="88"/>
    <col min="4120" max="4120" width="4" style="88" customWidth="1"/>
    <col min="4121" max="4121" width="2.42578125" style="88" customWidth="1"/>
    <col min="4122" max="4352" width="9.140625" style="88"/>
    <col min="4353" max="4353" width="1.28515625" style="88" customWidth="1"/>
    <col min="4354" max="4354" width="11.5703125" style="88" customWidth="1"/>
    <col min="4355" max="4355" width="14.28515625" style="88" customWidth="1"/>
    <col min="4356" max="4356" width="6.28515625" style="88" customWidth="1"/>
    <col min="4357" max="4357" width="4" style="88" customWidth="1"/>
    <col min="4358" max="4358" width="4.85546875" style="88" customWidth="1"/>
    <col min="4359" max="4359" width="5.28515625" style="88" customWidth="1"/>
    <col min="4360" max="4360" width="2" style="88" customWidth="1"/>
    <col min="4361" max="4362" width="12.140625" style="88" customWidth="1"/>
    <col min="4363" max="4363" width="12" style="88" customWidth="1"/>
    <col min="4364" max="4364" width="10.140625" style="88" customWidth="1"/>
    <col min="4365" max="4365" width="0.140625" style="88" customWidth="1"/>
    <col min="4366" max="4366" width="1" style="88" customWidth="1"/>
    <col min="4367" max="4367" width="7" style="88" customWidth="1"/>
    <col min="4368" max="4368" width="0.85546875" style="88" customWidth="1"/>
    <col min="4369" max="4369" width="3.28515625" style="88" customWidth="1"/>
    <col min="4370" max="4370" width="10.28515625" style="88" customWidth="1"/>
    <col min="4371" max="4371" width="1" style="88" customWidth="1"/>
    <col min="4372" max="4372" width="0" style="88" hidden="1" customWidth="1"/>
    <col min="4373" max="4373" width="9.140625" style="88"/>
    <col min="4374" max="4374" width="3.7109375" style="88" customWidth="1"/>
    <col min="4375" max="4375" width="9.140625" style="88"/>
    <col min="4376" max="4376" width="4" style="88" customWidth="1"/>
    <col min="4377" max="4377" width="2.42578125" style="88" customWidth="1"/>
    <col min="4378" max="4608" width="9.140625" style="88"/>
    <col min="4609" max="4609" width="1.28515625" style="88" customWidth="1"/>
    <col min="4610" max="4610" width="11.5703125" style="88" customWidth="1"/>
    <col min="4611" max="4611" width="14.28515625" style="88" customWidth="1"/>
    <col min="4612" max="4612" width="6.28515625" style="88" customWidth="1"/>
    <col min="4613" max="4613" width="4" style="88" customWidth="1"/>
    <col min="4614" max="4614" width="4.85546875" style="88" customWidth="1"/>
    <col min="4615" max="4615" width="5.28515625" style="88" customWidth="1"/>
    <col min="4616" max="4616" width="2" style="88" customWidth="1"/>
    <col min="4617" max="4618" width="12.140625" style="88" customWidth="1"/>
    <col min="4619" max="4619" width="12" style="88" customWidth="1"/>
    <col min="4620" max="4620" width="10.140625" style="88" customWidth="1"/>
    <col min="4621" max="4621" width="0.140625" style="88" customWidth="1"/>
    <col min="4622" max="4622" width="1" style="88" customWidth="1"/>
    <col min="4623" max="4623" width="7" style="88" customWidth="1"/>
    <col min="4624" max="4624" width="0.85546875" style="88" customWidth="1"/>
    <col min="4625" max="4625" width="3.28515625" style="88" customWidth="1"/>
    <col min="4626" max="4626" width="10.28515625" style="88" customWidth="1"/>
    <col min="4627" max="4627" width="1" style="88" customWidth="1"/>
    <col min="4628" max="4628" width="0" style="88" hidden="1" customWidth="1"/>
    <col min="4629" max="4629" width="9.140625" style="88"/>
    <col min="4630" max="4630" width="3.7109375" style="88" customWidth="1"/>
    <col min="4631" max="4631" width="9.140625" style="88"/>
    <col min="4632" max="4632" width="4" style="88" customWidth="1"/>
    <col min="4633" max="4633" width="2.42578125" style="88" customWidth="1"/>
    <col min="4634" max="4864" width="9.140625" style="88"/>
    <col min="4865" max="4865" width="1.28515625" style="88" customWidth="1"/>
    <col min="4866" max="4866" width="11.5703125" style="88" customWidth="1"/>
    <col min="4867" max="4867" width="14.28515625" style="88" customWidth="1"/>
    <col min="4868" max="4868" width="6.28515625" style="88" customWidth="1"/>
    <col min="4869" max="4869" width="4" style="88" customWidth="1"/>
    <col min="4870" max="4870" width="4.85546875" style="88" customWidth="1"/>
    <col min="4871" max="4871" width="5.28515625" style="88" customWidth="1"/>
    <col min="4872" max="4872" width="2" style="88" customWidth="1"/>
    <col min="4873" max="4874" width="12.140625" style="88" customWidth="1"/>
    <col min="4875" max="4875" width="12" style="88" customWidth="1"/>
    <col min="4876" max="4876" width="10.140625" style="88" customWidth="1"/>
    <col min="4877" max="4877" width="0.140625" style="88" customWidth="1"/>
    <col min="4878" max="4878" width="1" style="88" customWidth="1"/>
    <col min="4879" max="4879" width="7" style="88" customWidth="1"/>
    <col min="4880" max="4880" width="0.85546875" style="88" customWidth="1"/>
    <col min="4881" max="4881" width="3.28515625" style="88" customWidth="1"/>
    <col min="4882" max="4882" width="10.28515625" style="88" customWidth="1"/>
    <col min="4883" max="4883" width="1" style="88" customWidth="1"/>
    <col min="4884" max="4884" width="0" style="88" hidden="1" customWidth="1"/>
    <col min="4885" max="4885" width="9.140625" style="88"/>
    <col min="4886" max="4886" width="3.7109375" style="88" customWidth="1"/>
    <col min="4887" max="4887" width="9.140625" style="88"/>
    <col min="4888" max="4888" width="4" style="88" customWidth="1"/>
    <col min="4889" max="4889" width="2.42578125" style="88" customWidth="1"/>
    <col min="4890" max="5120" width="9.140625" style="88"/>
    <col min="5121" max="5121" width="1.28515625" style="88" customWidth="1"/>
    <col min="5122" max="5122" width="11.5703125" style="88" customWidth="1"/>
    <col min="5123" max="5123" width="14.28515625" style="88" customWidth="1"/>
    <col min="5124" max="5124" width="6.28515625" style="88" customWidth="1"/>
    <col min="5125" max="5125" width="4" style="88" customWidth="1"/>
    <col min="5126" max="5126" width="4.85546875" style="88" customWidth="1"/>
    <col min="5127" max="5127" width="5.28515625" style="88" customWidth="1"/>
    <col min="5128" max="5128" width="2" style="88" customWidth="1"/>
    <col min="5129" max="5130" width="12.140625" style="88" customWidth="1"/>
    <col min="5131" max="5131" width="12" style="88" customWidth="1"/>
    <col min="5132" max="5132" width="10.140625" style="88" customWidth="1"/>
    <col min="5133" max="5133" width="0.140625" style="88" customWidth="1"/>
    <col min="5134" max="5134" width="1" style="88" customWidth="1"/>
    <col min="5135" max="5135" width="7" style="88" customWidth="1"/>
    <col min="5136" max="5136" width="0.85546875" style="88" customWidth="1"/>
    <col min="5137" max="5137" width="3.28515625" style="88" customWidth="1"/>
    <col min="5138" max="5138" width="10.28515625" style="88" customWidth="1"/>
    <col min="5139" max="5139" width="1" style="88" customWidth="1"/>
    <col min="5140" max="5140" width="0" style="88" hidden="1" customWidth="1"/>
    <col min="5141" max="5141" width="9.140625" style="88"/>
    <col min="5142" max="5142" width="3.7109375" style="88" customWidth="1"/>
    <col min="5143" max="5143" width="9.140625" style="88"/>
    <col min="5144" max="5144" width="4" style="88" customWidth="1"/>
    <col min="5145" max="5145" width="2.42578125" style="88" customWidth="1"/>
    <col min="5146" max="5376" width="9.140625" style="88"/>
    <col min="5377" max="5377" width="1.28515625" style="88" customWidth="1"/>
    <col min="5378" max="5378" width="11.5703125" style="88" customWidth="1"/>
    <col min="5379" max="5379" width="14.28515625" style="88" customWidth="1"/>
    <col min="5380" max="5380" width="6.28515625" style="88" customWidth="1"/>
    <col min="5381" max="5381" width="4" style="88" customWidth="1"/>
    <col min="5382" max="5382" width="4.85546875" style="88" customWidth="1"/>
    <col min="5383" max="5383" width="5.28515625" style="88" customWidth="1"/>
    <col min="5384" max="5384" width="2" style="88" customWidth="1"/>
    <col min="5385" max="5386" width="12.140625" style="88" customWidth="1"/>
    <col min="5387" max="5387" width="12" style="88" customWidth="1"/>
    <col min="5388" max="5388" width="10.140625" style="88" customWidth="1"/>
    <col min="5389" max="5389" width="0.140625" style="88" customWidth="1"/>
    <col min="5390" max="5390" width="1" style="88" customWidth="1"/>
    <col min="5391" max="5391" width="7" style="88" customWidth="1"/>
    <col min="5392" max="5392" width="0.85546875" style="88" customWidth="1"/>
    <col min="5393" max="5393" width="3.28515625" style="88" customWidth="1"/>
    <col min="5394" max="5394" width="10.28515625" style="88" customWidth="1"/>
    <col min="5395" max="5395" width="1" style="88" customWidth="1"/>
    <col min="5396" max="5396" width="0" style="88" hidden="1" customWidth="1"/>
    <col min="5397" max="5397" width="9.140625" style="88"/>
    <col min="5398" max="5398" width="3.7109375" style="88" customWidth="1"/>
    <col min="5399" max="5399" width="9.140625" style="88"/>
    <col min="5400" max="5400" width="4" style="88" customWidth="1"/>
    <col min="5401" max="5401" width="2.42578125" style="88" customWidth="1"/>
    <col min="5402" max="5632" width="9.140625" style="88"/>
    <col min="5633" max="5633" width="1.28515625" style="88" customWidth="1"/>
    <col min="5634" max="5634" width="11.5703125" style="88" customWidth="1"/>
    <col min="5635" max="5635" width="14.28515625" style="88" customWidth="1"/>
    <col min="5636" max="5636" width="6.28515625" style="88" customWidth="1"/>
    <col min="5637" max="5637" width="4" style="88" customWidth="1"/>
    <col min="5638" max="5638" width="4.85546875" style="88" customWidth="1"/>
    <col min="5639" max="5639" width="5.28515625" style="88" customWidth="1"/>
    <col min="5640" max="5640" width="2" style="88" customWidth="1"/>
    <col min="5641" max="5642" width="12.140625" style="88" customWidth="1"/>
    <col min="5643" max="5643" width="12" style="88" customWidth="1"/>
    <col min="5644" max="5644" width="10.140625" style="88" customWidth="1"/>
    <col min="5645" max="5645" width="0.140625" style="88" customWidth="1"/>
    <col min="5646" max="5646" width="1" style="88" customWidth="1"/>
    <col min="5647" max="5647" width="7" style="88" customWidth="1"/>
    <col min="5648" max="5648" width="0.85546875" style="88" customWidth="1"/>
    <col min="5649" max="5649" width="3.28515625" style="88" customWidth="1"/>
    <col min="5650" max="5650" width="10.28515625" style="88" customWidth="1"/>
    <col min="5651" max="5651" width="1" style="88" customWidth="1"/>
    <col min="5652" max="5652" width="0" style="88" hidden="1" customWidth="1"/>
    <col min="5653" max="5653" width="9.140625" style="88"/>
    <col min="5654" max="5654" width="3.7109375" style="88" customWidth="1"/>
    <col min="5655" max="5655" width="9.140625" style="88"/>
    <col min="5656" max="5656" width="4" style="88" customWidth="1"/>
    <col min="5657" max="5657" width="2.42578125" style="88" customWidth="1"/>
    <col min="5658" max="5888" width="9.140625" style="88"/>
    <col min="5889" max="5889" width="1.28515625" style="88" customWidth="1"/>
    <col min="5890" max="5890" width="11.5703125" style="88" customWidth="1"/>
    <col min="5891" max="5891" width="14.28515625" style="88" customWidth="1"/>
    <col min="5892" max="5892" width="6.28515625" style="88" customWidth="1"/>
    <col min="5893" max="5893" width="4" style="88" customWidth="1"/>
    <col min="5894" max="5894" width="4.85546875" style="88" customWidth="1"/>
    <col min="5895" max="5895" width="5.28515625" style="88" customWidth="1"/>
    <col min="5896" max="5896" width="2" style="88" customWidth="1"/>
    <col min="5897" max="5898" width="12.140625" style="88" customWidth="1"/>
    <col min="5899" max="5899" width="12" style="88" customWidth="1"/>
    <col min="5900" max="5900" width="10.140625" style="88" customWidth="1"/>
    <col min="5901" max="5901" width="0.140625" style="88" customWidth="1"/>
    <col min="5902" max="5902" width="1" style="88" customWidth="1"/>
    <col min="5903" max="5903" width="7" style="88" customWidth="1"/>
    <col min="5904" max="5904" width="0.85546875" style="88" customWidth="1"/>
    <col min="5905" max="5905" width="3.28515625" style="88" customWidth="1"/>
    <col min="5906" max="5906" width="10.28515625" style="88" customWidth="1"/>
    <col min="5907" max="5907" width="1" style="88" customWidth="1"/>
    <col min="5908" max="5908" width="0" style="88" hidden="1" customWidth="1"/>
    <col min="5909" max="5909" width="9.140625" style="88"/>
    <col min="5910" max="5910" width="3.7109375" style="88" customWidth="1"/>
    <col min="5911" max="5911" width="9.140625" style="88"/>
    <col min="5912" max="5912" width="4" style="88" customWidth="1"/>
    <col min="5913" max="5913" width="2.42578125" style="88" customWidth="1"/>
    <col min="5914" max="6144" width="9.140625" style="88"/>
    <col min="6145" max="6145" width="1.28515625" style="88" customWidth="1"/>
    <col min="6146" max="6146" width="11.5703125" style="88" customWidth="1"/>
    <col min="6147" max="6147" width="14.28515625" style="88" customWidth="1"/>
    <col min="6148" max="6148" width="6.28515625" style="88" customWidth="1"/>
    <col min="6149" max="6149" width="4" style="88" customWidth="1"/>
    <col min="6150" max="6150" width="4.85546875" style="88" customWidth="1"/>
    <col min="6151" max="6151" width="5.28515625" style="88" customWidth="1"/>
    <col min="6152" max="6152" width="2" style="88" customWidth="1"/>
    <col min="6153" max="6154" width="12.140625" style="88" customWidth="1"/>
    <col min="6155" max="6155" width="12" style="88" customWidth="1"/>
    <col min="6156" max="6156" width="10.140625" style="88" customWidth="1"/>
    <col min="6157" max="6157" width="0.140625" style="88" customWidth="1"/>
    <col min="6158" max="6158" width="1" style="88" customWidth="1"/>
    <col min="6159" max="6159" width="7" style="88" customWidth="1"/>
    <col min="6160" max="6160" width="0.85546875" style="88" customWidth="1"/>
    <col min="6161" max="6161" width="3.28515625" style="88" customWidth="1"/>
    <col min="6162" max="6162" width="10.28515625" style="88" customWidth="1"/>
    <col min="6163" max="6163" width="1" style="88" customWidth="1"/>
    <col min="6164" max="6164" width="0" style="88" hidden="1" customWidth="1"/>
    <col min="6165" max="6165" width="9.140625" style="88"/>
    <col min="6166" max="6166" width="3.7109375" style="88" customWidth="1"/>
    <col min="6167" max="6167" width="9.140625" style="88"/>
    <col min="6168" max="6168" width="4" style="88" customWidth="1"/>
    <col min="6169" max="6169" width="2.42578125" style="88" customWidth="1"/>
    <col min="6170" max="6400" width="9.140625" style="88"/>
    <col min="6401" max="6401" width="1.28515625" style="88" customWidth="1"/>
    <col min="6402" max="6402" width="11.5703125" style="88" customWidth="1"/>
    <col min="6403" max="6403" width="14.28515625" style="88" customWidth="1"/>
    <col min="6404" max="6404" width="6.28515625" style="88" customWidth="1"/>
    <col min="6405" max="6405" width="4" style="88" customWidth="1"/>
    <col min="6406" max="6406" width="4.85546875" style="88" customWidth="1"/>
    <col min="6407" max="6407" width="5.28515625" style="88" customWidth="1"/>
    <col min="6408" max="6408" width="2" style="88" customWidth="1"/>
    <col min="6409" max="6410" width="12.140625" style="88" customWidth="1"/>
    <col min="6411" max="6411" width="12" style="88" customWidth="1"/>
    <col min="6412" max="6412" width="10.140625" style="88" customWidth="1"/>
    <col min="6413" max="6413" width="0.140625" style="88" customWidth="1"/>
    <col min="6414" max="6414" width="1" style="88" customWidth="1"/>
    <col min="6415" max="6415" width="7" style="88" customWidth="1"/>
    <col min="6416" max="6416" width="0.85546875" style="88" customWidth="1"/>
    <col min="6417" max="6417" width="3.28515625" style="88" customWidth="1"/>
    <col min="6418" max="6418" width="10.28515625" style="88" customWidth="1"/>
    <col min="6419" max="6419" width="1" style="88" customWidth="1"/>
    <col min="6420" max="6420" width="0" style="88" hidden="1" customWidth="1"/>
    <col min="6421" max="6421" width="9.140625" style="88"/>
    <col min="6422" max="6422" width="3.7109375" style="88" customWidth="1"/>
    <col min="6423" max="6423" width="9.140625" style="88"/>
    <col min="6424" max="6424" width="4" style="88" customWidth="1"/>
    <col min="6425" max="6425" width="2.42578125" style="88" customWidth="1"/>
    <col min="6426" max="6656" width="9.140625" style="88"/>
    <col min="6657" max="6657" width="1.28515625" style="88" customWidth="1"/>
    <col min="6658" max="6658" width="11.5703125" style="88" customWidth="1"/>
    <col min="6659" max="6659" width="14.28515625" style="88" customWidth="1"/>
    <col min="6660" max="6660" width="6.28515625" style="88" customWidth="1"/>
    <col min="6661" max="6661" width="4" style="88" customWidth="1"/>
    <col min="6662" max="6662" width="4.85546875" style="88" customWidth="1"/>
    <col min="6663" max="6663" width="5.28515625" style="88" customWidth="1"/>
    <col min="6664" max="6664" width="2" style="88" customWidth="1"/>
    <col min="6665" max="6666" width="12.140625" style="88" customWidth="1"/>
    <col min="6667" max="6667" width="12" style="88" customWidth="1"/>
    <col min="6668" max="6668" width="10.140625" style="88" customWidth="1"/>
    <col min="6669" max="6669" width="0.140625" style="88" customWidth="1"/>
    <col min="6670" max="6670" width="1" style="88" customWidth="1"/>
    <col min="6671" max="6671" width="7" style="88" customWidth="1"/>
    <col min="6672" max="6672" width="0.85546875" style="88" customWidth="1"/>
    <col min="6673" max="6673" width="3.28515625" style="88" customWidth="1"/>
    <col min="6674" max="6674" width="10.28515625" style="88" customWidth="1"/>
    <col min="6675" max="6675" width="1" style="88" customWidth="1"/>
    <col min="6676" max="6676" width="0" style="88" hidden="1" customWidth="1"/>
    <col min="6677" max="6677" width="9.140625" style="88"/>
    <col min="6678" max="6678" width="3.7109375" style="88" customWidth="1"/>
    <col min="6679" max="6679" width="9.140625" style="88"/>
    <col min="6680" max="6680" width="4" style="88" customWidth="1"/>
    <col min="6681" max="6681" width="2.42578125" style="88" customWidth="1"/>
    <col min="6682" max="6912" width="9.140625" style="88"/>
    <col min="6913" max="6913" width="1.28515625" style="88" customWidth="1"/>
    <col min="6914" max="6914" width="11.5703125" style="88" customWidth="1"/>
    <col min="6915" max="6915" width="14.28515625" style="88" customWidth="1"/>
    <col min="6916" max="6916" width="6.28515625" style="88" customWidth="1"/>
    <col min="6917" max="6917" width="4" style="88" customWidth="1"/>
    <col min="6918" max="6918" width="4.85546875" style="88" customWidth="1"/>
    <col min="6919" max="6919" width="5.28515625" style="88" customWidth="1"/>
    <col min="6920" max="6920" width="2" style="88" customWidth="1"/>
    <col min="6921" max="6922" width="12.140625" style="88" customWidth="1"/>
    <col min="6923" max="6923" width="12" style="88" customWidth="1"/>
    <col min="6924" max="6924" width="10.140625" style="88" customWidth="1"/>
    <col min="6925" max="6925" width="0.140625" style="88" customWidth="1"/>
    <col min="6926" max="6926" width="1" style="88" customWidth="1"/>
    <col min="6927" max="6927" width="7" style="88" customWidth="1"/>
    <col min="6928" max="6928" width="0.85546875" style="88" customWidth="1"/>
    <col min="6929" max="6929" width="3.28515625" style="88" customWidth="1"/>
    <col min="6930" max="6930" width="10.28515625" style="88" customWidth="1"/>
    <col min="6931" max="6931" width="1" style="88" customWidth="1"/>
    <col min="6932" max="6932" width="0" style="88" hidden="1" customWidth="1"/>
    <col min="6933" max="6933" width="9.140625" style="88"/>
    <col min="6934" max="6934" width="3.7109375" style="88" customWidth="1"/>
    <col min="6935" max="6935" width="9.140625" style="88"/>
    <col min="6936" max="6936" width="4" style="88" customWidth="1"/>
    <col min="6937" max="6937" width="2.42578125" style="88" customWidth="1"/>
    <col min="6938" max="7168" width="9.140625" style="88"/>
    <col min="7169" max="7169" width="1.28515625" style="88" customWidth="1"/>
    <col min="7170" max="7170" width="11.5703125" style="88" customWidth="1"/>
    <col min="7171" max="7171" width="14.28515625" style="88" customWidth="1"/>
    <col min="7172" max="7172" width="6.28515625" style="88" customWidth="1"/>
    <col min="7173" max="7173" width="4" style="88" customWidth="1"/>
    <col min="7174" max="7174" width="4.85546875" style="88" customWidth="1"/>
    <col min="7175" max="7175" width="5.28515625" style="88" customWidth="1"/>
    <col min="7176" max="7176" width="2" style="88" customWidth="1"/>
    <col min="7177" max="7178" width="12.140625" style="88" customWidth="1"/>
    <col min="7179" max="7179" width="12" style="88" customWidth="1"/>
    <col min="7180" max="7180" width="10.140625" style="88" customWidth="1"/>
    <col min="7181" max="7181" width="0.140625" style="88" customWidth="1"/>
    <col min="7182" max="7182" width="1" style="88" customWidth="1"/>
    <col min="7183" max="7183" width="7" style="88" customWidth="1"/>
    <col min="7184" max="7184" width="0.85546875" style="88" customWidth="1"/>
    <col min="7185" max="7185" width="3.28515625" style="88" customWidth="1"/>
    <col min="7186" max="7186" width="10.28515625" style="88" customWidth="1"/>
    <col min="7187" max="7187" width="1" style="88" customWidth="1"/>
    <col min="7188" max="7188" width="0" style="88" hidden="1" customWidth="1"/>
    <col min="7189" max="7189" width="9.140625" style="88"/>
    <col min="7190" max="7190" width="3.7109375" style="88" customWidth="1"/>
    <col min="7191" max="7191" width="9.140625" style="88"/>
    <col min="7192" max="7192" width="4" style="88" customWidth="1"/>
    <col min="7193" max="7193" width="2.42578125" style="88" customWidth="1"/>
    <col min="7194" max="7424" width="9.140625" style="88"/>
    <col min="7425" max="7425" width="1.28515625" style="88" customWidth="1"/>
    <col min="7426" max="7426" width="11.5703125" style="88" customWidth="1"/>
    <col min="7427" max="7427" width="14.28515625" style="88" customWidth="1"/>
    <col min="7428" max="7428" width="6.28515625" style="88" customWidth="1"/>
    <col min="7429" max="7429" width="4" style="88" customWidth="1"/>
    <col min="7430" max="7430" width="4.85546875" style="88" customWidth="1"/>
    <col min="7431" max="7431" width="5.28515625" style="88" customWidth="1"/>
    <col min="7432" max="7432" width="2" style="88" customWidth="1"/>
    <col min="7433" max="7434" width="12.140625" style="88" customWidth="1"/>
    <col min="7435" max="7435" width="12" style="88" customWidth="1"/>
    <col min="7436" max="7436" width="10.140625" style="88" customWidth="1"/>
    <col min="7437" max="7437" width="0.140625" style="88" customWidth="1"/>
    <col min="7438" max="7438" width="1" style="88" customWidth="1"/>
    <col min="7439" max="7439" width="7" style="88" customWidth="1"/>
    <col min="7440" max="7440" width="0.85546875" style="88" customWidth="1"/>
    <col min="7441" max="7441" width="3.28515625" style="88" customWidth="1"/>
    <col min="7442" max="7442" width="10.28515625" style="88" customWidth="1"/>
    <col min="7443" max="7443" width="1" style="88" customWidth="1"/>
    <col min="7444" max="7444" width="0" style="88" hidden="1" customWidth="1"/>
    <col min="7445" max="7445" width="9.140625" style="88"/>
    <col min="7446" max="7446" width="3.7109375" style="88" customWidth="1"/>
    <col min="7447" max="7447" width="9.140625" style="88"/>
    <col min="7448" max="7448" width="4" style="88" customWidth="1"/>
    <col min="7449" max="7449" width="2.42578125" style="88" customWidth="1"/>
    <col min="7450" max="7680" width="9.140625" style="88"/>
    <col min="7681" max="7681" width="1.28515625" style="88" customWidth="1"/>
    <col min="7682" max="7682" width="11.5703125" style="88" customWidth="1"/>
    <col min="7683" max="7683" width="14.28515625" style="88" customWidth="1"/>
    <col min="7684" max="7684" width="6.28515625" style="88" customWidth="1"/>
    <col min="7685" max="7685" width="4" style="88" customWidth="1"/>
    <col min="7686" max="7686" width="4.85546875" style="88" customWidth="1"/>
    <col min="7687" max="7687" width="5.28515625" style="88" customWidth="1"/>
    <col min="7688" max="7688" width="2" style="88" customWidth="1"/>
    <col min="7689" max="7690" width="12.140625" style="88" customWidth="1"/>
    <col min="7691" max="7691" width="12" style="88" customWidth="1"/>
    <col min="7692" max="7692" width="10.140625" style="88" customWidth="1"/>
    <col min="7693" max="7693" width="0.140625" style="88" customWidth="1"/>
    <col min="7694" max="7694" width="1" style="88" customWidth="1"/>
    <col min="7695" max="7695" width="7" style="88" customWidth="1"/>
    <col min="7696" max="7696" width="0.85546875" style="88" customWidth="1"/>
    <col min="7697" max="7697" width="3.28515625" style="88" customWidth="1"/>
    <col min="7698" max="7698" width="10.28515625" style="88" customWidth="1"/>
    <col min="7699" max="7699" width="1" style="88" customWidth="1"/>
    <col min="7700" max="7700" width="0" style="88" hidden="1" customWidth="1"/>
    <col min="7701" max="7701" width="9.140625" style="88"/>
    <col min="7702" max="7702" width="3.7109375" style="88" customWidth="1"/>
    <col min="7703" max="7703" width="9.140625" style="88"/>
    <col min="7704" max="7704" width="4" style="88" customWidth="1"/>
    <col min="7705" max="7705" width="2.42578125" style="88" customWidth="1"/>
    <col min="7706" max="7936" width="9.140625" style="88"/>
    <col min="7937" max="7937" width="1.28515625" style="88" customWidth="1"/>
    <col min="7938" max="7938" width="11.5703125" style="88" customWidth="1"/>
    <col min="7939" max="7939" width="14.28515625" style="88" customWidth="1"/>
    <col min="7940" max="7940" width="6.28515625" style="88" customWidth="1"/>
    <col min="7941" max="7941" width="4" style="88" customWidth="1"/>
    <col min="7942" max="7942" width="4.85546875" style="88" customWidth="1"/>
    <col min="7943" max="7943" width="5.28515625" style="88" customWidth="1"/>
    <col min="7944" max="7944" width="2" style="88" customWidth="1"/>
    <col min="7945" max="7946" width="12.140625" style="88" customWidth="1"/>
    <col min="7947" max="7947" width="12" style="88" customWidth="1"/>
    <col min="7948" max="7948" width="10.140625" style="88" customWidth="1"/>
    <col min="7949" max="7949" width="0.140625" style="88" customWidth="1"/>
    <col min="7950" max="7950" width="1" style="88" customWidth="1"/>
    <col min="7951" max="7951" width="7" style="88" customWidth="1"/>
    <col min="7952" max="7952" width="0.85546875" style="88" customWidth="1"/>
    <col min="7953" max="7953" width="3.28515625" style="88" customWidth="1"/>
    <col min="7954" max="7954" width="10.28515625" style="88" customWidth="1"/>
    <col min="7955" max="7955" width="1" style="88" customWidth="1"/>
    <col min="7956" max="7956" width="0" style="88" hidden="1" customWidth="1"/>
    <col min="7957" max="7957" width="9.140625" style="88"/>
    <col min="7958" max="7958" width="3.7109375" style="88" customWidth="1"/>
    <col min="7959" max="7959" width="9.140625" style="88"/>
    <col min="7960" max="7960" width="4" style="88" customWidth="1"/>
    <col min="7961" max="7961" width="2.42578125" style="88" customWidth="1"/>
    <col min="7962" max="8192" width="9.140625" style="88"/>
    <col min="8193" max="8193" width="1.28515625" style="88" customWidth="1"/>
    <col min="8194" max="8194" width="11.5703125" style="88" customWidth="1"/>
    <col min="8195" max="8195" width="14.28515625" style="88" customWidth="1"/>
    <col min="8196" max="8196" width="6.28515625" style="88" customWidth="1"/>
    <col min="8197" max="8197" width="4" style="88" customWidth="1"/>
    <col min="8198" max="8198" width="4.85546875" style="88" customWidth="1"/>
    <col min="8199" max="8199" width="5.28515625" style="88" customWidth="1"/>
    <col min="8200" max="8200" width="2" style="88" customWidth="1"/>
    <col min="8201" max="8202" width="12.140625" style="88" customWidth="1"/>
    <col min="8203" max="8203" width="12" style="88" customWidth="1"/>
    <col min="8204" max="8204" width="10.140625" style="88" customWidth="1"/>
    <col min="8205" max="8205" width="0.140625" style="88" customWidth="1"/>
    <col min="8206" max="8206" width="1" style="88" customWidth="1"/>
    <col min="8207" max="8207" width="7" style="88" customWidth="1"/>
    <col min="8208" max="8208" width="0.85546875" style="88" customWidth="1"/>
    <col min="8209" max="8209" width="3.28515625" style="88" customWidth="1"/>
    <col min="8210" max="8210" width="10.28515625" style="88" customWidth="1"/>
    <col min="8211" max="8211" width="1" style="88" customWidth="1"/>
    <col min="8212" max="8212" width="0" style="88" hidden="1" customWidth="1"/>
    <col min="8213" max="8213" width="9.140625" style="88"/>
    <col min="8214" max="8214" width="3.7109375" style="88" customWidth="1"/>
    <col min="8215" max="8215" width="9.140625" style="88"/>
    <col min="8216" max="8216" width="4" style="88" customWidth="1"/>
    <col min="8217" max="8217" width="2.42578125" style="88" customWidth="1"/>
    <col min="8218" max="8448" width="9.140625" style="88"/>
    <col min="8449" max="8449" width="1.28515625" style="88" customWidth="1"/>
    <col min="8450" max="8450" width="11.5703125" style="88" customWidth="1"/>
    <col min="8451" max="8451" width="14.28515625" style="88" customWidth="1"/>
    <col min="8452" max="8452" width="6.28515625" style="88" customWidth="1"/>
    <col min="8453" max="8453" width="4" style="88" customWidth="1"/>
    <col min="8454" max="8454" width="4.85546875" style="88" customWidth="1"/>
    <col min="8455" max="8455" width="5.28515625" style="88" customWidth="1"/>
    <col min="8456" max="8456" width="2" style="88" customWidth="1"/>
    <col min="8457" max="8458" width="12.140625" style="88" customWidth="1"/>
    <col min="8459" max="8459" width="12" style="88" customWidth="1"/>
    <col min="8460" max="8460" width="10.140625" style="88" customWidth="1"/>
    <col min="8461" max="8461" width="0.140625" style="88" customWidth="1"/>
    <col min="8462" max="8462" width="1" style="88" customWidth="1"/>
    <col min="8463" max="8463" width="7" style="88" customWidth="1"/>
    <col min="8464" max="8464" width="0.85546875" style="88" customWidth="1"/>
    <col min="8465" max="8465" width="3.28515625" style="88" customWidth="1"/>
    <col min="8466" max="8466" width="10.28515625" style="88" customWidth="1"/>
    <col min="8467" max="8467" width="1" style="88" customWidth="1"/>
    <col min="8468" max="8468" width="0" style="88" hidden="1" customWidth="1"/>
    <col min="8469" max="8469" width="9.140625" style="88"/>
    <col min="8470" max="8470" width="3.7109375" style="88" customWidth="1"/>
    <col min="8471" max="8471" width="9.140625" style="88"/>
    <col min="8472" max="8472" width="4" style="88" customWidth="1"/>
    <col min="8473" max="8473" width="2.42578125" style="88" customWidth="1"/>
    <col min="8474" max="8704" width="9.140625" style="88"/>
    <col min="8705" max="8705" width="1.28515625" style="88" customWidth="1"/>
    <col min="8706" max="8706" width="11.5703125" style="88" customWidth="1"/>
    <col min="8707" max="8707" width="14.28515625" style="88" customWidth="1"/>
    <col min="8708" max="8708" width="6.28515625" style="88" customWidth="1"/>
    <col min="8709" max="8709" width="4" style="88" customWidth="1"/>
    <col min="8710" max="8710" width="4.85546875" style="88" customWidth="1"/>
    <col min="8711" max="8711" width="5.28515625" style="88" customWidth="1"/>
    <col min="8712" max="8712" width="2" style="88" customWidth="1"/>
    <col min="8713" max="8714" width="12.140625" style="88" customWidth="1"/>
    <col min="8715" max="8715" width="12" style="88" customWidth="1"/>
    <col min="8716" max="8716" width="10.140625" style="88" customWidth="1"/>
    <col min="8717" max="8717" width="0.140625" style="88" customWidth="1"/>
    <col min="8718" max="8718" width="1" style="88" customWidth="1"/>
    <col min="8719" max="8719" width="7" style="88" customWidth="1"/>
    <col min="8720" max="8720" width="0.85546875" style="88" customWidth="1"/>
    <col min="8721" max="8721" width="3.28515625" style="88" customWidth="1"/>
    <col min="8722" max="8722" width="10.28515625" style="88" customWidth="1"/>
    <col min="8723" max="8723" width="1" style="88" customWidth="1"/>
    <col min="8724" max="8724" width="0" style="88" hidden="1" customWidth="1"/>
    <col min="8725" max="8725" width="9.140625" style="88"/>
    <col min="8726" max="8726" width="3.7109375" style="88" customWidth="1"/>
    <col min="8727" max="8727" width="9.140625" style="88"/>
    <col min="8728" max="8728" width="4" style="88" customWidth="1"/>
    <col min="8729" max="8729" width="2.42578125" style="88" customWidth="1"/>
    <col min="8730" max="8960" width="9.140625" style="88"/>
    <col min="8961" max="8961" width="1.28515625" style="88" customWidth="1"/>
    <col min="8962" max="8962" width="11.5703125" style="88" customWidth="1"/>
    <col min="8963" max="8963" width="14.28515625" style="88" customWidth="1"/>
    <col min="8964" max="8964" width="6.28515625" style="88" customWidth="1"/>
    <col min="8965" max="8965" width="4" style="88" customWidth="1"/>
    <col min="8966" max="8966" width="4.85546875" style="88" customWidth="1"/>
    <col min="8967" max="8967" width="5.28515625" style="88" customWidth="1"/>
    <col min="8968" max="8968" width="2" style="88" customWidth="1"/>
    <col min="8969" max="8970" width="12.140625" style="88" customWidth="1"/>
    <col min="8971" max="8971" width="12" style="88" customWidth="1"/>
    <col min="8972" max="8972" width="10.140625" style="88" customWidth="1"/>
    <col min="8973" max="8973" width="0.140625" style="88" customWidth="1"/>
    <col min="8974" max="8974" width="1" style="88" customWidth="1"/>
    <col min="8975" max="8975" width="7" style="88" customWidth="1"/>
    <col min="8976" max="8976" width="0.85546875" style="88" customWidth="1"/>
    <col min="8977" max="8977" width="3.28515625" style="88" customWidth="1"/>
    <col min="8978" max="8978" width="10.28515625" style="88" customWidth="1"/>
    <col min="8979" max="8979" width="1" style="88" customWidth="1"/>
    <col min="8980" max="8980" width="0" style="88" hidden="1" customWidth="1"/>
    <col min="8981" max="8981" width="9.140625" style="88"/>
    <col min="8982" max="8982" width="3.7109375" style="88" customWidth="1"/>
    <col min="8983" max="8983" width="9.140625" style="88"/>
    <col min="8984" max="8984" width="4" style="88" customWidth="1"/>
    <col min="8985" max="8985" width="2.42578125" style="88" customWidth="1"/>
    <col min="8986" max="9216" width="9.140625" style="88"/>
    <col min="9217" max="9217" width="1.28515625" style="88" customWidth="1"/>
    <col min="9218" max="9218" width="11.5703125" style="88" customWidth="1"/>
    <col min="9219" max="9219" width="14.28515625" style="88" customWidth="1"/>
    <col min="9220" max="9220" width="6.28515625" style="88" customWidth="1"/>
    <col min="9221" max="9221" width="4" style="88" customWidth="1"/>
    <col min="9222" max="9222" width="4.85546875" style="88" customWidth="1"/>
    <col min="9223" max="9223" width="5.28515625" style="88" customWidth="1"/>
    <col min="9224" max="9224" width="2" style="88" customWidth="1"/>
    <col min="9225" max="9226" width="12.140625" style="88" customWidth="1"/>
    <col min="9227" max="9227" width="12" style="88" customWidth="1"/>
    <col min="9228" max="9228" width="10.140625" style="88" customWidth="1"/>
    <col min="9229" max="9229" width="0.140625" style="88" customWidth="1"/>
    <col min="9230" max="9230" width="1" style="88" customWidth="1"/>
    <col min="9231" max="9231" width="7" style="88" customWidth="1"/>
    <col min="9232" max="9232" width="0.85546875" style="88" customWidth="1"/>
    <col min="9233" max="9233" width="3.28515625" style="88" customWidth="1"/>
    <col min="9234" max="9234" width="10.28515625" style="88" customWidth="1"/>
    <col min="9235" max="9235" width="1" style="88" customWidth="1"/>
    <col min="9236" max="9236" width="0" style="88" hidden="1" customWidth="1"/>
    <col min="9237" max="9237" width="9.140625" style="88"/>
    <col min="9238" max="9238" width="3.7109375" style="88" customWidth="1"/>
    <col min="9239" max="9239" width="9.140625" style="88"/>
    <col min="9240" max="9240" width="4" style="88" customWidth="1"/>
    <col min="9241" max="9241" width="2.42578125" style="88" customWidth="1"/>
    <col min="9242" max="9472" width="9.140625" style="88"/>
    <col min="9473" max="9473" width="1.28515625" style="88" customWidth="1"/>
    <col min="9474" max="9474" width="11.5703125" style="88" customWidth="1"/>
    <col min="9475" max="9475" width="14.28515625" style="88" customWidth="1"/>
    <col min="9476" max="9476" width="6.28515625" style="88" customWidth="1"/>
    <col min="9477" max="9477" width="4" style="88" customWidth="1"/>
    <col min="9478" max="9478" width="4.85546875" style="88" customWidth="1"/>
    <col min="9479" max="9479" width="5.28515625" style="88" customWidth="1"/>
    <col min="9480" max="9480" width="2" style="88" customWidth="1"/>
    <col min="9481" max="9482" width="12.140625" style="88" customWidth="1"/>
    <col min="9483" max="9483" width="12" style="88" customWidth="1"/>
    <col min="9484" max="9484" width="10.140625" style="88" customWidth="1"/>
    <col min="9485" max="9485" width="0.140625" style="88" customWidth="1"/>
    <col min="9486" max="9486" width="1" style="88" customWidth="1"/>
    <col min="9487" max="9487" width="7" style="88" customWidth="1"/>
    <col min="9488" max="9488" width="0.85546875" style="88" customWidth="1"/>
    <col min="9489" max="9489" width="3.28515625" style="88" customWidth="1"/>
    <col min="9490" max="9490" width="10.28515625" style="88" customWidth="1"/>
    <col min="9491" max="9491" width="1" style="88" customWidth="1"/>
    <col min="9492" max="9492" width="0" style="88" hidden="1" customWidth="1"/>
    <col min="9493" max="9493" width="9.140625" style="88"/>
    <col min="9494" max="9494" width="3.7109375" style="88" customWidth="1"/>
    <col min="9495" max="9495" width="9.140625" style="88"/>
    <col min="9496" max="9496" width="4" style="88" customWidth="1"/>
    <col min="9497" max="9497" width="2.42578125" style="88" customWidth="1"/>
    <col min="9498" max="9728" width="9.140625" style="88"/>
    <col min="9729" max="9729" width="1.28515625" style="88" customWidth="1"/>
    <col min="9730" max="9730" width="11.5703125" style="88" customWidth="1"/>
    <col min="9731" max="9731" width="14.28515625" style="88" customWidth="1"/>
    <col min="9732" max="9732" width="6.28515625" style="88" customWidth="1"/>
    <col min="9733" max="9733" width="4" style="88" customWidth="1"/>
    <col min="9734" max="9734" width="4.85546875" style="88" customWidth="1"/>
    <col min="9735" max="9735" width="5.28515625" style="88" customWidth="1"/>
    <col min="9736" max="9736" width="2" style="88" customWidth="1"/>
    <col min="9737" max="9738" width="12.140625" style="88" customWidth="1"/>
    <col min="9739" max="9739" width="12" style="88" customWidth="1"/>
    <col min="9740" max="9740" width="10.140625" style="88" customWidth="1"/>
    <col min="9741" max="9741" width="0.140625" style="88" customWidth="1"/>
    <col min="9742" max="9742" width="1" style="88" customWidth="1"/>
    <col min="9743" max="9743" width="7" style="88" customWidth="1"/>
    <col min="9744" max="9744" width="0.85546875" style="88" customWidth="1"/>
    <col min="9745" max="9745" width="3.28515625" style="88" customWidth="1"/>
    <col min="9746" max="9746" width="10.28515625" style="88" customWidth="1"/>
    <col min="9747" max="9747" width="1" style="88" customWidth="1"/>
    <col min="9748" max="9748" width="0" style="88" hidden="1" customWidth="1"/>
    <col min="9749" max="9749" width="9.140625" style="88"/>
    <col min="9750" max="9750" width="3.7109375" style="88" customWidth="1"/>
    <col min="9751" max="9751" width="9.140625" style="88"/>
    <col min="9752" max="9752" width="4" style="88" customWidth="1"/>
    <col min="9753" max="9753" width="2.42578125" style="88" customWidth="1"/>
    <col min="9754" max="9984" width="9.140625" style="88"/>
    <col min="9985" max="9985" width="1.28515625" style="88" customWidth="1"/>
    <col min="9986" max="9986" width="11.5703125" style="88" customWidth="1"/>
    <col min="9987" max="9987" width="14.28515625" style="88" customWidth="1"/>
    <col min="9988" max="9988" width="6.28515625" style="88" customWidth="1"/>
    <col min="9989" max="9989" width="4" style="88" customWidth="1"/>
    <col min="9990" max="9990" width="4.85546875" style="88" customWidth="1"/>
    <col min="9991" max="9991" width="5.28515625" style="88" customWidth="1"/>
    <col min="9992" max="9992" width="2" style="88" customWidth="1"/>
    <col min="9993" max="9994" width="12.140625" style="88" customWidth="1"/>
    <col min="9995" max="9995" width="12" style="88" customWidth="1"/>
    <col min="9996" max="9996" width="10.140625" style="88" customWidth="1"/>
    <col min="9997" max="9997" width="0.140625" style="88" customWidth="1"/>
    <col min="9998" max="9998" width="1" style="88" customWidth="1"/>
    <col min="9999" max="9999" width="7" style="88" customWidth="1"/>
    <col min="10000" max="10000" width="0.85546875" style="88" customWidth="1"/>
    <col min="10001" max="10001" width="3.28515625" style="88" customWidth="1"/>
    <col min="10002" max="10002" width="10.28515625" style="88" customWidth="1"/>
    <col min="10003" max="10003" width="1" style="88" customWidth="1"/>
    <col min="10004" max="10004" width="0" style="88" hidden="1" customWidth="1"/>
    <col min="10005" max="10005" width="9.140625" style="88"/>
    <col min="10006" max="10006" width="3.7109375" style="88" customWidth="1"/>
    <col min="10007" max="10007" width="9.140625" style="88"/>
    <col min="10008" max="10008" width="4" style="88" customWidth="1"/>
    <col min="10009" max="10009" width="2.42578125" style="88" customWidth="1"/>
    <col min="10010" max="10240" width="9.140625" style="88"/>
    <col min="10241" max="10241" width="1.28515625" style="88" customWidth="1"/>
    <col min="10242" max="10242" width="11.5703125" style="88" customWidth="1"/>
    <col min="10243" max="10243" width="14.28515625" style="88" customWidth="1"/>
    <col min="10244" max="10244" width="6.28515625" style="88" customWidth="1"/>
    <col min="10245" max="10245" width="4" style="88" customWidth="1"/>
    <col min="10246" max="10246" width="4.85546875" style="88" customWidth="1"/>
    <col min="10247" max="10247" width="5.28515625" style="88" customWidth="1"/>
    <col min="10248" max="10248" width="2" style="88" customWidth="1"/>
    <col min="10249" max="10250" width="12.140625" style="88" customWidth="1"/>
    <col min="10251" max="10251" width="12" style="88" customWidth="1"/>
    <col min="10252" max="10252" width="10.140625" style="88" customWidth="1"/>
    <col min="10253" max="10253" width="0.140625" style="88" customWidth="1"/>
    <col min="10254" max="10254" width="1" style="88" customWidth="1"/>
    <col min="10255" max="10255" width="7" style="88" customWidth="1"/>
    <col min="10256" max="10256" width="0.85546875" style="88" customWidth="1"/>
    <col min="10257" max="10257" width="3.28515625" style="88" customWidth="1"/>
    <col min="10258" max="10258" width="10.28515625" style="88" customWidth="1"/>
    <col min="10259" max="10259" width="1" style="88" customWidth="1"/>
    <col min="10260" max="10260" width="0" style="88" hidden="1" customWidth="1"/>
    <col min="10261" max="10261" width="9.140625" style="88"/>
    <col min="10262" max="10262" width="3.7109375" style="88" customWidth="1"/>
    <col min="10263" max="10263" width="9.140625" style="88"/>
    <col min="10264" max="10264" width="4" style="88" customWidth="1"/>
    <col min="10265" max="10265" width="2.42578125" style="88" customWidth="1"/>
    <col min="10266" max="10496" width="9.140625" style="88"/>
    <col min="10497" max="10497" width="1.28515625" style="88" customWidth="1"/>
    <col min="10498" max="10498" width="11.5703125" style="88" customWidth="1"/>
    <col min="10499" max="10499" width="14.28515625" style="88" customWidth="1"/>
    <col min="10500" max="10500" width="6.28515625" style="88" customWidth="1"/>
    <col min="10501" max="10501" width="4" style="88" customWidth="1"/>
    <col min="10502" max="10502" width="4.85546875" style="88" customWidth="1"/>
    <col min="10503" max="10503" width="5.28515625" style="88" customWidth="1"/>
    <col min="10504" max="10504" width="2" style="88" customWidth="1"/>
    <col min="10505" max="10506" width="12.140625" style="88" customWidth="1"/>
    <col min="10507" max="10507" width="12" style="88" customWidth="1"/>
    <col min="10508" max="10508" width="10.140625" style="88" customWidth="1"/>
    <col min="10509" max="10509" width="0.140625" style="88" customWidth="1"/>
    <col min="10510" max="10510" width="1" style="88" customWidth="1"/>
    <col min="10511" max="10511" width="7" style="88" customWidth="1"/>
    <col min="10512" max="10512" width="0.85546875" style="88" customWidth="1"/>
    <col min="10513" max="10513" width="3.28515625" style="88" customWidth="1"/>
    <col min="10514" max="10514" width="10.28515625" style="88" customWidth="1"/>
    <col min="10515" max="10515" width="1" style="88" customWidth="1"/>
    <col min="10516" max="10516" width="0" style="88" hidden="1" customWidth="1"/>
    <col min="10517" max="10517" width="9.140625" style="88"/>
    <col min="10518" max="10518" width="3.7109375" style="88" customWidth="1"/>
    <col min="10519" max="10519" width="9.140625" style="88"/>
    <col min="10520" max="10520" width="4" style="88" customWidth="1"/>
    <col min="10521" max="10521" width="2.42578125" style="88" customWidth="1"/>
    <col min="10522" max="10752" width="9.140625" style="88"/>
    <col min="10753" max="10753" width="1.28515625" style="88" customWidth="1"/>
    <col min="10754" max="10754" width="11.5703125" style="88" customWidth="1"/>
    <col min="10755" max="10755" width="14.28515625" style="88" customWidth="1"/>
    <col min="10756" max="10756" width="6.28515625" style="88" customWidth="1"/>
    <col min="10757" max="10757" width="4" style="88" customWidth="1"/>
    <col min="10758" max="10758" width="4.85546875" style="88" customWidth="1"/>
    <col min="10759" max="10759" width="5.28515625" style="88" customWidth="1"/>
    <col min="10760" max="10760" width="2" style="88" customWidth="1"/>
    <col min="10761" max="10762" width="12.140625" style="88" customWidth="1"/>
    <col min="10763" max="10763" width="12" style="88" customWidth="1"/>
    <col min="10764" max="10764" width="10.140625" style="88" customWidth="1"/>
    <col min="10765" max="10765" width="0.140625" style="88" customWidth="1"/>
    <col min="10766" max="10766" width="1" style="88" customWidth="1"/>
    <col min="10767" max="10767" width="7" style="88" customWidth="1"/>
    <col min="10768" max="10768" width="0.85546875" style="88" customWidth="1"/>
    <col min="10769" max="10769" width="3.28515625" style="88" customWidth="1"/>
    <col min="10770" max="10770" width="10.28515625" style="88" customWidth="1"/>
    <col min="10771" max="10771" width="1" style="88" customWidth="1"/>
    <col min="10772" max="10772" width="0" style="88" hidden="1" customWidth="1"/>
    <col min="10773" max="10773" width="9.140625" style="88"/>
    <col min="10774" max="10774" width="3.7109375" style="88" customWidth="1"/>
    <col min="10775" max="10775" width="9.140625" style="88"/>
    <col min="10776" max="10776" width="4" style="88" customWidth="1"/>
    <col min="10777" max="10777" width="2.42578125" style="88" customWidth="1"/>
    <col min="10778" max="11008" width="9.140625" style="88"/>
    <col min="11009" max="11009" width="1.28515625" style="88" customWidth="1"/>
    <col min="11010" max="11010" width="11.5703125" style="88" customWidth="1"/>
    <col min="11011" max="11011" width="14.28515625" style="88" customWidth="1"/>
    <col min="11012" max="11012" width="6.28515625" style="88" customWidth="1"/>
    <col min="11013" max="11013" width="4" style="88" customWidth="1"/>
    <col min="11014" max="11014" width="4.85546875" style="88" customWidth="1"/>
    <col min="11015" max="11015" width="5.28515625" style="88" customWidth="1"/>
    <col min="11016" max="11016" width="2" style="88" customWidth="1"/>
    <col min="11017" max="11018" width="12.140625" style="88" customWidth="1"/>
    <col min="11019" max="11019" width="12" style="88" customWidth="1"/>
    <col min="11020" max="11020" width="10.140625" style="88" customWidth="1"/>
    <col min="11021" max="11021" width="0.140625" style="88" customWidth="1"/>
    <col min="11022" max="11022" width="1" style="88" customWidth="1"/>
    <col min="11023" max="11023" width="7" style="88" customWidth="1"/>
    <col min="11024" max="11024" width="0.85546875" style="88" customWidth="1"/>
    <col min="11025" max="11025" width="3.28515625" style="88" customWidth="1"/>
    <col min="11026" max="11026" width="10.28515625" style="88" customWidth="1"/>
    <col min="11027" max="11027" width="1" style="88" customWidth="1"/>
    <col min="11028" max="11028" width="0" style="88" hidden="1" customWidth="1"/>
    <col min="11029" max="11029" width="9.140625" style="88"/>
    <col min="11030" max="11030" width="3.7109375" style="88" customWidth="1"/>
    <col min="11031" max="11031" width="9.140625" style="88"/>
    <col min="11032" max="11032" width="4" style="88" customWidth="1"/>
    <col min="11033" max="11033" width="2.42578125" style="88" customWidth="1"/>
    <col min="11034" max="11264" width="9.140625" style="88"/>
    <col min="11265" max="11265" width="1.28515625" style="88" customWidth="1"/>
    <col min="11266" max="11266" width="11.5703125" style="88" customWidth="1"/>
    <col min="11267" max="11267" width="14.28515625" style="88" customWidth="1"/>
    <col min="11268" max="11268" width="6.28515625" style="88" customWidth="1"/>
    <col min="11269" max="11269" width="4" style="88" customWidth="1"/>
    <col min="11270" max="11270" width="4.85546875" style="88" customWidth="1"/>
    <col min="11271" max="11271" width="5.28515625" style="88" customWidth="1"/>
    <col min="11272" max="11272" width="2" style="88" customWidth="1"/>
    <col min="11273" max="11274" width="12.140625" style="88" customWidth="1"/>
    <col min="11275" max="11275" width="12" style="88" customWidth="1"/>
    <col min="11276" max="11276" width="10.140625" style="88" customWidth="1"/>
    <col min="11277" max="11277" width="0.140625" style="88" customWidth="1"/>
    <col min="11278" max="11278" width="1" style="88" customWidth="1"/>
    <col min="11279" max="11279" width="7" style="88" customWidth="1"/>
    <col min="11280" max="11280" width="0.85546875" style="88" customWidth="1"/>
    <col min="11281" max="11281" width="3.28515625" style="88" customWidth="1"/>
    <col min="11282" max="11282" width="10.28515625" style="88" customWidth="1"/>
    <col min="11283" max="11283" width="1" style="88" customWidth="1"/>
    <col min="11284" max="11284" width="0" style="88" hidden="1" customWidth="1"/>
    <col min="11285" max="11285" width="9.140625" style="88"/>
    <col min="11286" max="11286" width="3.7109375" style="88" customWidth="1"/>
    <col min="11287" max="11287" width="9.140625" style="88"/>
    <col min="11288" max="11288" width="4" style="88" customWidth="1"/>
    <col min="11289" max="11289" width="2.42578125" style="88" customWidth="1"/>
    <col min="11290" max="11520" width="9.140625" style="88"/>
    <col min="11521" max="11521" width="1.28515625" style="88" customWidth="1"/>
    <col min="11522" max="11522" width="11.5703125" style="88" customWidth="1"/>
    <col min="11523" max="11523" width="14.28515625" style="88" customWidth="1"/>
    <col min="11524" max="11524" width="6.28515625" style="88" customWidth="1"/>
    <col min="11525" max="11525" width="4" style="88" customWidth="1"/>
    <col min="11526" max="11526" width="4.85546875" style="88" customWidth="1"/>
    <col min="11527" max="11527" width="5.28515625" style="88" customWidth="1"/>
    <col min="11528" max="11528" width="2" style="88" customWidth="1"/>
    <col min="11529" max="11530" width="12.140625" style="88" customWidth="1"/>
    <col min="11531" max="11531" width="12" style="88" customWidth="1"/>
    <col min="11532" max="11532" width="10.140625" style="88" customWidth="1"/>
    <col min="11533" max="11533" width="0.140625" style="88" customWidth="1"/>
    <col min="11534" max="11534" width="1" style="88" customWidth="1"/>
    <col min="11535" max="11535" width="7" style="88" customWidth="1"/>
    <col min="11536" max="11536" width="0.85546875" style="88" customWidth="1"/>
    <col min="11537" max="11537" width="3.28515625" style="88" customWidth="1"/>
    <col min="11538" max="11538" width="10.28515625" style="88" customWidth="1"/>
    <col min="11539" max="11539" width="1" style="88" customWidth="1"/>
    <col min="11540" max="11540" width="0" style="88" hidden="1" customWidth="1"/>
    <col min="11541" max="11541" width="9.140625" style="88"/>
    <col min="11542" max="11542" width="3.7109375" style="88" customWidth="1"/>
    <col min="11543" max="11543" width="9.140625" style="88"/>
    <col min="11544" max="11544" width="4" style="88" customWidth="1"/>
    <col min="11545" max="11545" width="2.42578125" style="88" customWidth="1"/>
    <col min="11546" max="11776" width="9.140625" style="88"/>
    <col min="11777" max="11777" width="1.28515625" style="88" customWidth="1"/>
    <col min="11778" max="11778" width="11.5703125" style="88" customWidth="1"/>
    <col min="11779" max="11779" width="14.28515625" style="88" customWidth="1"/>
    <col min="11780" max="11780" width="6.28515625" style="88" customWidth="1"/>
    <col min="11781" max="11781" width="4" style="88" customWidth="1"/>
    <col min="11782" max="11782" width="4.85546875" style="88" customWidth="1"/>
    <col min="11783" max="11783" width="5.28515625" style="88" customWidth="1"/>
    <col min="11784" max="11784" width="2" style="88" customWidth="1"/>
    <col min="11785" max="11786" width="12.140625" style="88" customWidth="1"/>
    <col min="11787" max="11787" width="12" style="88" customWidth="1"/>
    <col min="11788" max="11788" width="10.140625" style="88" customWidth="1"/>
    <col min="11789" max="11789" width="0.140625" style="88" customWidth="1"/>
    <col min="11790" max="11790" width="1" style="88" customWidth="1"/>
    <col min="11791" max="11791" width="7" style="88" customWidth="1"/>
    <col min="11792" max="11792" width="0.85546875" style="88" customWidth="1"/>
    <col min="11793" max="11793" width="3.28515625" style="88" customWidth="1"/>
    <col min="11794" max="11794" width="10.28515625" style="88" customWidth="1"/>
    <col min="11795" max="11795" width="1" style="88" customWidth="1"/>
    <col min="11796" max="11796" width="0" style="88" hidden="1" customWidth="1"/>
    <col min="11797" max="11797" width="9.140625" style="88"/>
    <col min="11798" max="11798" width="3.7109375" style="88" customWidth="1"/>
    <col min="11799" max="11799" width="9.140625" style="88"/>
    <col min="11800" max="11800" width="4" style="88" customWidth="1"/>
    <col min="11801" max="11801" width="2.42578125" style="88" customWidth="1"/>
    <col min="11802" max="12032" width="9.140625" style="88"/>
    <col min="12033" max="12033" width="1.28515625" style="88" customWidth="1"/>
    <col min="12034" max="12034" width="11.5703125" style="88" customWidth="1"/>
    <col min="12035" max="12035" width="14.28515625" style="88" customWidth="1"/>
    <col min="12036" max="12036" width="6.28515625" style="88" customWidth="1"/>
    <col min="12037" max="12037" width="4" style="88" customWidth="1"/>
    <col min="12038" max="12038" width="4.85546875" style="88" customWidth="1"/>
    <col min="12039" max="12039" width="5.28515625" style="88" customWidth="1"/>
    <col min="12040" max="12040" width="2" style="88" customWidth="1"/>
    <col min="12041" max="12042" width="12.140625" style="88" customWidth="1"/>
    <col min="12043" max="12043" width="12" style="88" customWidth="1"/>
    <col min="12044" max="12044" width="10.140625" style="88" customWidth="1"/>
    <col min="12045" max="12045" width="0.140625" style="88" customWidth="1"/>
    <col min="12046" max="12046" width="1" style="88" customWidth="1"/>
    <col min="12047" max="12047" width="7" style="88" customWidth="1"/>
    <col min="12048" max="12048" width="0.85546875" style="88" customWidth="1"/>
    <col min="12049" max="12049" width="3.28515625" style="88" customWidth="1"/>
    <col min="12050" max="12050" width="10.28515625" style="88" customWidth="1"/>
    <col min="12051" max="12051" width="1" style="88" customWidth="1"/>
    <col min="12052" max="12052" width="0" style="88" hidden="1" customWidth="1"/>
    <col min="12053" max="12053" width="9.140625" style="88"/>
    <col min="12054" max="12054" width="3.7109375" style="88" customWidth="1"/>
    <col min="12055" max="12055" width="9.140625" style="88"/>
    <col min="12056" max="12056" width="4" style="88" customWidth="1"/>
    <col min="12057" max="12057" width="2.42578125" style="88" customWidth="1"/>
    <col min="12058" max="12288" width="9.140625" style="88"/>
    <col min="12289" max="12289" width="1.28515625" style="88" customWidth="1"/>
    <col min="12290" max="12290" width="11.5703125" style="88" customWidth="1"/>
    <col min="12291" max="12291" width="14.28515625" style="88" customWidth="1"/>
    <col min="12292" max="12292" width="6.28515625" style="88" customWidth="1"/>
    <col min="12293" max="12293" width="4" style="88" customWidth="1"/>
    <col min="12294" max="12294" width="4.85546875" style="88" customWidth="1"/>
    <col min="12295" max="12295" width="5.28515625" style="88" customWidth="1"/>
    <col min="12296" max="12296" width="2" style="88" customWidth="1"/>
    <col min="12297" max="12298" width="12.140625" style="88" customWidth="1"/>
    <col min="12299" max="12299" width="12" style="88" customWidth="1"/>
    <col min="12300" max="12300" width="10.140625" style="88" customWidth="1"/>
    <col min="12301" max="12301" width="0.140625" style="88" customWidth="1"/>
    <col min="12302" max="12302" width="1" style="88" customWidth="1"/>
    <col min="12303" max="12303" width="7" style="88" customWidth="1"/>
    <col min="12304" max="12304" width="0.85546875" style="88" customWidth="1"/>
    <col min="12305" max="12305" width="3.28515625" style="88" customWidth="1"/>
    <col min="12306" max="12306" width="10.28515625" style="88" customWidth="1"/>
    <col min="12307" max="12307" width="1" style="88" customWidth="1"/>
    <col min="12308" max="12308" width="0" style="88" hidden="1" customWidth="1"/>
    <col min="12309" max="12309" width="9.140625" style="88"/>
    <col min="12310" max="12310" width="3.7109375" style="88" customWidth="1"/>
    <col min="12311" max="12311" width="9.140625" style="88"/>
    <col min="12312" max="12312" width="4" style="88" customWidth="1"/>
    <col min="12313" max="12313" width="2.42578125" style="88" customWidth="1"/>
    <col min="12314" max="12544" width="9.140625" style="88"/>
    <col min="12545" max="12545" width="1.28515625" style="88" customWidth="1"/>
    <col min="12546" max="12546" width="11.5703125" style="88" customWidth="1"/>
    <col min="12547" max="12547" width="14.28515625" style="88" customWidth="1"/>
    <col min="12548" max="12548" width="6.28515625" style="88" customWidth="1"/>
    <col min="12549" max="12549" width="4" style="88" customWidth="1"/>
    <col min="12550" max="12550" width="4.85546875" style="88" customWidth="1"/>
    <col min="12551" max="12551" width="5.28515625" style="88" customWidth="1"/>
    <col min="12552" max="12552" width="2" style="88" customWidth="1"/>
    <col min="12553" max="12554" width="12.140625" style="88" customWidth="1"/>
    <col min="12555" max="12555" width="12" style="88" customWidth="1"/>
    <col min="12556" max="12556" width="10.140625" style="88" customWidth="1"/>
    <col min="12557" max="12557" width="0.140625" style="88" customWidth="1"/>
    <col min="12558" max="12558" width="1" style="88" customWidth="1"/>
    <col min="12559" max="12559" width="7" style="88" customWidth="1"/>
    <col min="12560" max="12560" width="0.85546875" style="88" customWidth="1"/>
    <col min="12561" max="12561" width="3.28515625" style="88" customWidth="1"/>
    <col min="12562" max="12562" width="10.28515625" style="88" customWidth="1"/>
    <col min="12563" max="12563" width="1" style="88" customWidth="1"/>
    <col min="12564" max="12564" width="0" style="88" hidden="1" customWidth="1"/>
    <col min="12565" max="12565" width="9.140625" style="88"/>
    <col min="12566" max="12566" width="3.7109375" style="88" customWidth="1"/>
    <col min="12567" max="12567" width="9.140625" style="88"/>
    <col min="12568" max="12568" width="4" style="88" customWidth="1"/>
    <col min="12569" max="12569" width="2.42578125" style="88" customWidth="1"/>
    <col min="12570" max="12800" width="9.140625" style="88"/>
    <col min="12801" max="12801" width="1.28515625" style="88" customWidth="1"/>
    <col min="12802" max="12802" width="11.5703125" style="88" customWidth="1"/>
    <col min="12803" max="12803" width="14.28515625" style="88" customWidth="1"/>
    <col min="12804" max="12804" width="6.28515625" style="88" customWidth="1"/>
    <col min="12805" max="12805" width="4" style="88" customWidth="1"/>
    <col min="12806" max="12806" width="4.85546875" style="88" customWidth="1"/>
    <col min="12807" max="12807" width="5.28515625" style="88" customWidth="1"/>
    <col min="12808" max="12808" width="2" style="88" customWidth="1"/>
    <col min="12809" max="12810" width="12.140625" style="88" customWidth="1"/>
    <col min="12811" max="12811" width="12" style="88" customWidth="1"/>
    <col min="12812" max="12812" width="10.140625" style="88" customWidth="1"/>
    <col min="12813" max="12813" width="0.140625" style="88" customWidth="1"/>
    <col min="12814" max="12814" width="1" style="88" customWidth="1"/>
    <col min="12815" max="12815" width="7" style="88" customWidth="1"/>
    <col min="12816" max="12816" width="0.85546875" style="88" customWidth="1"/>
    <col min="12817" max="12817" width="3.28515625" style="88" customWidth="1"/>
    <col min="12818" max="12818" width="10.28515625" style="88" customWidth="1"/>
    <col min="12819" max="12819" width="1" style="88" customWidth="1"/>
    <col min="12820" max="12820" width="0" style="88" hidden="1" customWidth="1"/>
    <col min="12821" max="12821" width="9.140625" style="88"/>
    <col min="12822" max="12822" width="3.7109375" style="88" customWidth="1"/>
    <col min="12823" max="12823" width="9.140625" style="88"/>
    <col min="12824" max="12824" width="4" style="88" customWidth="1"/>
    <col min="12825" max="12825" width="2.42578125" style="88" customWidth="1"/>
    <col min="12826" max="13056" width="9.140625" style="88"/>
    <col min="13057" max="13057" width="1.28515625" style="88" customWidth="1"/>
    <col min="13058" max="13058" width="11.5703125" style="88" customWidth="1"/>
    <col min="13059" max="13059" width="14.28515625" style="88" customWidth="1"/>
    <col min="13060" max="13060" width="6.28515625" style="88" customWidth="1"/>
    <col min="13061" max="13061" width="4" style="88" customWidth="1"/>
    <col min="13062" max="13062" width="4.85546875" style="88" customWidth="1"/>
    <col min="13063" max="13063" width="5.28515625" style="88" customWidth="1"/>
    <col min="13064" max="13064" width="2" style="88" customWidth="1"/>
    <col min="13065" max="13066" width="12.140625" style="88" customWidth="1"/>
    <col min="13067" max="13067" width="12" style="88" customWidth="1"/>
    <col min="13068" max="13068" width="10.140625" style="88" customWidth="1"/>
    <col min="13069" max="13069" width="0.140625" style="88" customWidth="1"/>
    <col min="13070" max="13070" width="1" style="88" customWidth="1"/>
    <col min="13071" max="13071" width="7" style="88" customWidth="1"/>
    <col min="13072" max="13072" width="0.85546875" style="88" customWidth="1"/>
    <col min="13073" max="13073" width="3.28515625" style="88" customWidth="1"/>
    <col min="13074" max="13074" width="10.28515625" style="88" customWidth="1"/>
    <col min="13075" max="13075" width="1" style="88" customWidth="1"/>
    <col min="13076" max="13076" width="0" style="88" hidden="1" customWidth="1"/>
    <col min="13077" max="13077" width="9.140625" style="88"/>
    <col min="13078" max="13078" width="3.7109375" style="88" customWidth="1"/>
    <col min="13079" max="13079" width="9.140625" style="88"/>
    <col min="13080" max="13080" width="4" style="88" customWidth="1"/>
    <col min="13081" max="13081" width="2.42578125" style="88" customWidth="1"/>
    <col min="13082" max="13312" width="9.140625" style="88"/>
    <col min="13313" max="13313" width="1.28515625" style="88" customWidth="1"/>
    <col min="13314" max="13314" width="11.5703125" style="88" customWidth="1"/>
    <col min="13315" max="13315" width="14.28515625" style="88" customWidth="1"/>
    <col min="13316" max="13316" width="6.28515625" style="88" customWidth="1"/>
    <col min="13317" max="13317" width="4" style="88" customWidth="1"/>
    <col min="13318" max="13318" width="4.85546875" style="88" customWidth="1"/>
    <col min="13319" max="13319" width="5.28515625" style="88" customWidth="1"/>
    <col min="13320" max="13320" width="2" style="88" customWidth="1"/>
    <col min="13321" max="13322" width="12.140625" style="88" customWidth="1"/>
    <col min="13323" max="13323" width="12" style="88" customWidth="1"/>
    <col min="13324" max="13324" width="10.140625" style="88" customWidth="1"/>
    <col min="13325" max="13325" width="0.140625" style="88" customWidth="1"/>
    <col min="13326" max="13326" width="1" style="88" customWidth="1"/>
    <col min="13327" max="13327" width="7" style="88" customWidth="1"/>
    <col min="13328" max="13328" width="0.85546875" style="88" customWidth="1"/>
    <col min="13329" max="13329" width="3.28515625" style="88" customWidth="1"/>
    <col min="13330" max="13330" width="10.28515625" style="88" customWidth="1"/>
    <col min="13331" max="13331" width="1" style="88" customWidth="1"/>
    <col min="13332" max="13332" width="0" style="88" hidden="1" customWidth="1"/>
    <col min="13333" max="13333" width="9.140625" style="88"/>
    <col min="13334" max="13334" width="3.7109375" style="88" customWidth="1"/>
    <col min="13335" max="13335" width="9.140625" style="88"/>
    <col min="13336" max="13336" width="4" style="88" customWidth="1"/>
    <col min="13337" max="13337" width="2.42578125" style="88" customWidth="1"/>
    <col min="13338" max="13568" width="9.140625" style="88"/>
    <col min="13569" max="13569" width="1.28515625" style="88" customWidth="1"/>
    <col min="13570" max="13570" width="11.5703125" style="88" customWidth="1"/>
    <col min="13571" max="13571" width="14.28515625" style="88" customWidth="1"/>
    <col min="13572" max="13572" width="6.28515625" style="88" customWidth="1"/>
    <col min="13573" max="13573" width="4" style="88" customWidth="1"/>
    <col min="13574" max="13574" width="4.85546875" style="88" customWidth="1"/>
    <col min="13575" max="13575" width="5.28515625" style="88" customWidth="1"/>
    <col min="13576" max="13576" width="2" style="88" customWidth="1"/>
    <col min="13577" max="13578" width="12.140625" style="88" customWidth="1"/>
    <col min="13579" max="13579" width="12" style="88" customWidth="1"/>
    <col min="13580" max="13580" width="10.140625" style="88" customWidth="1"/>
    <col min="13581" max="13581" width="0.140625" style="88" customWidth="1"/>
    <col min="13582" max="13582" width="1" style="88" customWidth="1"/>
    <col min="13583" max="13583" width="7" style="88" customWidth="1"/>
    <col min="13584" max="13584" width="0.85546875" style="88" customWidth="1"/>
    <col min="13585" max="13585" width="3.28515625" style="88" customWidth="1"/>
    <col min="13586" max="13586" width="10.28515625" style="88" customWidth="1"/>
    <col min="13587" max="13587" width="1" style="88" customWidth="1"/>
    <col min="13588" max="13588" width="0" style="88" hidden="1" customWidth="1"/>
    <col min="13589" max="13589" width="9.140625" style="88"/>
    <col min="13590" max="13590" width="3.7109375" style="88" customWidth="1"/>
    <col min="13591" max="13591" width="9.140625" style="88"/>
    <col min="13592" max="13592" width="4" style="88" customWidth="1"/>
    <col min="13593" max="13593" width="2.42578125" style="88" customWidth="1"/>
    <col min="13594" max="13824" width="9.140625" style="88"/>
    <col min="13825" max="13825" width="1.28515625" style="88" customWidth="1"/>
    <col min="13826" max="13826" width="11.5703125" style="88" customWidth="1"/>
    <col min="13827" max="13827" width="14.28515625" style="88" customWidth="1"/>
    <col min="13828" max="13828" width="6.28515625" style="88" customWidth="1"/>
    <col min="13829" max="13829" width="4" style="88" customWidth="1"/>
    <col min="13830" max="13830" width="4.85546875" style="88" customWidth="1"/>
    <col min="13831" max="13831" width="5.28515625" style="88" customWidth="1"/>
    <col min="13832" max="13832" width="2" style="88" customWidth="1"/>
    <col min="13833" max="13834" width="12.140625" style="88" customWidth="1"/>
    <col min="13835" max="13835" width="12" style="88" customWidth="1"/>
    <col min="13836" max="13836" width="10.140625" style="88" customWidth="1"/>
    <col min="13837" max="13837" width="0.140625" style="88" customWidth="1"/>
    <col min="13838" max="13838" width="1" style="88" customWidth="1"/>
    <col min="13839" max="13839" width="7" style="88" customWidth="1"/>
    <col min="13840" max="13840" width="0.85546875" style="88" customWidth="1"/>
    <col min="13841" max="13841" width="3.28515625" style="88" customWidth="1"/>
    <col min="13842" max="13842" width="10.28515625" style="88" customWidth="1"/>
    <col min="13843" max="13843" width="1" style="88" customWidth="1"/>
    <col min="13844" max="13844" width="0" style="88" hidden="1" customWidth="1"/>
    <col min="13845" max="13845" width="9.140625" style="88"/>
    <col min="13846" max="13846" width="3.7109375" style="88" customWidth="1"/>
    <col min="13847" max="13847" width="9.140625" style="88"/>
    <col min="13848" max="13848" width="4" style="88" customWidth="1"/>
    <col min="13849" max="13849" width="2.42578125" style="88" customWidth="1"/>
    <col min="13850" max="14080" width="9.140625" style="88"/>
    <col min="14081" max="14081" width="1.28515625" style="88" customWidth="1"/>
    <col min="14082" max="14082" width="11.5703125" style="88" customWidth="1"/>
    <col min="14083" max="14083" width="14.28515625" style="88" customWidth="1"/>
    <col min="14084" max="14084" width="6.28515625" style="88" customWidth="1"/>
    <col min="14085" max="14085" width="4" style="88" customWidth="1"/>
    <col min="14086" max="14086" width="4.85546875" style="88" customWidth="1"/>
    <col min="14087" max="14087" width="5.28515625" style="88" customWidth="1"/>
    <col min="14088" max="14088" width="2" style="88" customWidth="1"/>
    <col min="14089" max="14090" width="12.140625" style="88" customWidth="1"/>
    <col min="14091" max="14091" width="12" style="88" customWidth="1"/>
    <col min="14092" max="14092" width="10.140625" style="88" customWidth="1"/>
    <col min="14093" max="14093" width="0.140625" style="88" customWidth="1"/>
    <col min="14094" max="14094" width="1" style="88" customWidth="1"/>
    <col min="14095" max="14095" width="7" style="88" customWidth="1"/>
    <col min="14096" max="14096" width="0.85546875" style="88" customWidth="1"/>
    <col min="14097" max="14097" width="3.28515625" style="88" customWidth="1"/>
    <col min="14098" max="14098" width="10.28515625" style="88" customWidth="1"/>
    <col min="14099" max="14099" width="1" style="88" customWidth="1"/>
    <col min="14100" max="14100" width="0" style="88" hidden="1" customWidth="1"/>
    <col min="14101" max="14101" width="9.140625" style="88"/>
    <col min="14102" max="14102" width="3.7109375" style="88" customWidth="1"/>
    <col min="14103" max="14103" width="9.140625" style="88"/>
    <col min="14104" max="14104" width="4" style="88" customWidth="1"/>
    <col min="14105" max="14105" width="2.42578125" style="88" customWidth="1"/>
    <col min="14106" max="14336" width="9.140625" style="88"/>
    <col min="14337" max="14337" width="1.28515625" style="88" customWidth="1"/>
    <col min="14338" max="14338" width="11.5703125" style="88" customWidth="1"/>
    <col min="14339" max="14339" width="14.28515625" style="88" customWidth="1"/>
    <col min="14340" max="14340" width="6.28515625" style="88" customWidth="1"/>
    <col min="14341" max="14341" width="4" style="88" customWidth="1"/>
    <col min="14342" max="14342" width="4.85546875" style="88" customWidth="1"/>
    <col min="14343" max="14343" width="5.28515625" style="88" customWidth="1"/>
    <col min="14344" max="14344" width="2" style="88" customWidth="1"/>
    <col min="14345" max="14346" width="12.140625" style="88" customWidth="1"/>
    <col min="14347" max="14347" width="12" style="88" customWidth="1"/>
    <col min="14348" max="14348" width="10.140625" style="88" customWidth="1"/>
    <col min="14349" max="14349" width="0.140625" style="88" customWidth="1"/>
    <col min="14350" max="14350" width="1" style="88" customWidth="1"/>
    <col min="14351" max="14351" width="7" style="88" customWidth="1"/>
    <col min="14352" max="14352" width="0.85546875" style="88" customWidth="1"/>
    <col min="14353" max="14353" width="3.28515625" style="88" customWidth="1"/>
    <col min="14354" max="14354" width="10.28515625" style="88" customWidth="1"/>
    <col min="14355" max="14355" width="1" style="88" customWidth="1"/>
    <col min="14356" max="14356" width="0" style="88" hidden="1" customWidth="1"/>
    <col min="14357" max="14357" width="9.140625" style="88"/>
    <col min="14358" max="14358" width="3.7109375" style="88" customWidth="1"/>
    <col min="14359" max="14359" width="9.140625" style="88"/>
    <col min="14360" max="14360" width="4" style="88" customWidth="1"/>
    <col min="14361" max="14361" width="2.42578125" style="88" customWidth="1"/>
    <col min="14362" max="14592" width="9.140625" style="88"/>
    <col min="14593" max="14593" width="1.28515625" style="88" customWidth="1"/>
    <col min="14594" max="14594" width="11.5703125" style="88" customWidth="1"/>
    <col min="14595" max="14595" width="14.28515625" style="88" customWidth="1"/>
    <col min="14596" max="14596" width="6.28515625" style="88" customWidth="1"/>
    <col min="14597" max="14597" width="4" style="88" customWidth="1"/>
    <col min="14598" max="14598" width="4.85546875" style="88" customWidth="1"/>
    <col min="14599" max="14599" width="5.28515625" style="88" customWidth="1"/>
    <col min="14600" max="14600" width="2" style="88" customWidth="1"/>
    <col min="14601" max="14602" width="12.140625" style="88" customWidth="1"/>
    <col min="14603" max="14603" width="12" style="88" customWidth="1"/>
    <col min="14604" max="14604" width="10.140625" style="88" customWidth="1"/>
    <col min="14605" max="14605" width="0.140625" style="88" customWidth="1"/>
    <col min="14606" max="14606" width="1" style="88" customWidth="1"/>
    <col min="14607" max="14607" width="7" style="88" customWidth="1"/>
    <col min="14608" max="14608" width="0.85546875" style="88" customWidth="1"/>
    <col min="14609" max="14609" width="3.28515625" style="88" customWidth="1"/>
    <col min="14610" max="14610" width="10.28515625" style="88" customWidth="1"/>
    <col min="14611" max="14611" width="1" style="88" customWidth="1"/>
    <col min="14612" max="14612" width="0" style="88" hidden="1" customWidth="1"/>
    <col min="14613" max="14613" width="9.140625" style="88"/>
    <col min="14614" max="14614" width="3.7109375" style="88" customWidth="1"/>
    <col min="14615" max="14615" width="9.140625" style="88"/>
    <col min="14616" max="14616" width="4" style="88" customWidth="1"/>
    <col min="14617" max="14617" width="2.42578125" style="88" customWidth="1"/>
    <col min="14618" max="14848" width="9.140625" style="88"/>
    <col min="14849" max="14849" width="1.28515625" style="88" customWidth="1"/>
    <col min="14850" max="14850" width="11.5703125" style="88" customWidth="1"/>
    <col min="14851" max="14851" width="14.28515625" style="88" customWidth="1"/>
    <col min="14852" max="14852" width="6.28515625" style="88" customWidth="1"/>
    <col min="14853" max="14853" width="4" style="88" customWidth="1"/>
    <col min="14854" max="14854" width="4.85546875" style="88" customWidth="1"/>
    <col min="14855" max="14855" width="5.28515625" style="88" customWidth="1"/>
    <col min="14856" max="14856" width="2" style="88" customWidth="1"/>
    <col min="14857" max="14858" width="12.140625" style="88" customWidth="1"/>
    <col min="14859" max="14859" width="12" style="88" customWidth="1"/>
    <col min="14860" max="14860" width="10.140625" style="88" customWidth="1"/>
    <col min="14861" max="14861" width="0.140625" style="88" customWidth="1"/>
    <col min="14862" max="14862" width="1" style="88" customWidth="1"/>
    <col min="14863" max="14863" width="7" style="88" customWidth="1"/>
    <col min="14864" max="14864" width="0.85546875" style="88" customWidth="1"/>
    <col min="14865" max="14865" width="3.28515625" style="88" customWidth="1"/>
    <col min="14866" max="14866" width="10.28515625" style="88" customWidth="1"/>
    <col min="14867" max="14867" width="1" style="88" customWidth="1"/>
    <col min="14868" max="14868" width="0" style="88" hidden="1" customWidth="1"/>
    <col min="14869" max="14869" width="9.140625" style="88"/>
    <col min="14870" max="14870" width="3.7109375" style="88" customWidth="1"/>
    <col min="14871" max="14871" width="9.140625" style="88"/>
    <col min="14872" max="14872" width="4" style="88" customWidth="1"/>
    <col min="14873" max="14873" width="2.42578125" style="88" customWidth="1"/>
    <col min="14874" max="15104" width="9.140625" style="88"/>
    <col min="15105" max="15105" width="1.28515625" style="88" customWidth="1"/>
    <col min="15106" max="15106" width="11.5703125" style="88" customWidth="1"/>
    <col min="15107" max="15107" width="14.28515625" style="88" customWidth="1"/>
    <col min="15108" max="15108" width="6.28515625" style="88" customWidth="1"/>
    <col min="15109" max="15109" width="4" style="88" customWidth="1"/>
    <col min="15110" max="15110" width="4.85546875" style="88" customWidth="1"/>
    <col min="15111" max="15111" width="5.28515625" style="88" customWidth="1"/>
    <col min="15112" max="15112" width="2" style="88" customWidth="1"/>
    <col min="15113" max="15114" width="12.140625" style="88" customWidth="1"/>
    <col min="15115" max="15115" width="12" style="88" customWidth="1"/>
    <col min="15116" max="15116" width="10.140625" style="88" customWidth="1"/>
    <col min="15117" max="15117" width="0.140625" style="88" customWidth="1"/>
    <col min="15118" max="15118" width="1" style="88" customWidth="1"/>
    <col min="15119" max="15119" width="7" style="88" customWidth="1"/>
    <col min="15120" max="15120" width="0.85546875" style="88" customWidth="1"/>
    <col min="15121" max="15121" width="3.28515625" style="88" customWidth="1"/>
    <col min="15122" max="15122" width="10.28515625" style="88" customWidth="1"/>
    <col min="15123" max="15123" width="1" style="88" customWidth="1"/>
    <col min="15124" max="15124" width="0" style="88" hidden="1" customWidth="1"/>
    <col min="15125" max="15125" width="9.140625" style="88"/>
    <col min="15126" max="15126" width="3.7109375" style="88" customWidth="1"/>
    <col min="15127" max="15127" width="9.140625" style="88"/>
    <col min="15128" max="15128" width="4" style="88" customWidth="1"/>
    <col min="15129" max="15129" width="2.42578125" style="88" customWidth="1"/>
    <col min="15130" max="15360" width="9.140625" style="88"/>
    <col min="15361" max="15361" width="1.28515625" style="88" customWidth="1"/>
    <col min="15362" max="15362" width="11.5703125" style="88" customWidth="1"/>
    <col min="15363" max="15363" width="14.28515625" style="88" customWidth="1"/>
    <col min="15364" max="15364" width="6.28515625" style="88" customWidth="1"/>
    <col min="15365" max="15365" width="4" style="88" customWidth="1"/>
    <col min="15366" max="15366" width="4.85546875" style="88" customWidth="1"/>
    <col min="15367" max="15367" width="5.28515625" style="88" customWidth="1"/>
    <col min="15368" max="15368" width="2" style="88" customWidth="1"/>
    <col min="15369" max="15370" width="12.140625" style="88" customWidth="1"/>
    <col min="15371" max="15371" width="12" style="88" customWidth="1"/>
    <col min="15372" max="15372" width="10.140625" style="88" customWidth="1"/>
    <col min="15373" max="15373" width="0.140625" style="88" customWidth="1"/>
    <col min="15374" max="15374" width="1" style="88" customWidth="1"/>
    <col min="15375" max="15375" width="7" style="88" customWidth="1"/>
    <col min="15376" max="15376" width="0.85546875" style="88" customWidth="1"/>
    <col min="15377" max="15377" width="3.28515625" style="88" customWidth="1"/>
    <col min="15378" max="15378" width="10.28515625" style="88" customWidth="1"/>
    <col min="15379" max="15379" width="1" style="88" customWidth="1"/>
    <col min="15380" max="15380" width="0" style="88" hidden="1" customWidth="1"/>
    <col min="15381" max="15381" width="9.140625" style="88"/>
    <col min="15382" max="15382" width="3.7109375" style="88" customWidth="1"/>
    <col min="15383" max="15383" width="9.140625" style="88"/>
    <col min="15384" max="15384" width="4" style="88" customWidth="1"/>
    <col min="15385" max="15385" width="2.42578125" style="88" customWidth="1"/>
    <col min="15386" max="15616" width="9.140625" style="88"/>
    <col min="15617" max="15617" width="1.28515625" style="88" customWidth="1"/>
    <col min="15618" max="15618" width="11.5703125" style="88" customWidth="1"/>
    <col min="15619" max="15619" width="14.28515625" style="88" customWidth="1"/>
    <col min="15620" max="15620" width="6.28515625" style="88" customWidth="1"/>
    <col min="15621" max="15621" width="4" style="88" customWidth="1"/>
    <col min="15622" max="15622" width="4.85546875" style="88" customWidth="1"/>
    <col min="15623" max="15623" width="5.28515625" style="88" customWidth="1"/>
    <col min="15624" max="15624" width="2" style="88" customWidth="1"/>
    <col min="15625" max="15626" width="12.140625" style="88" customWidth="1"/>
    <col min="15627" max="15627" width="12" style="88" customWidth="1"/>
    <col min="15628" max="15628" width="10.140625" style="88" customWidth="1"/>
    <col min="15629" max="15629" width="0.140625" style="88" customWidth="1"/>
    <col min="15630" max="15630" width="1" style="88" customWidth="1"/>
    <col min="15631" max="15631" width="7" style="88" customWidth="1"/>
    <col min="15632" max="15632" width="0.85546875" style="88" customWidth="1"/>
    <col min="15633" max="15633" width="3.28515625" style="88" customWidth="1"/>
    <col min="15634" max="15634" width="10.28515625" style="88" customWidth="1"/>
    <col min="15635" max="15635" width="1" style="88" customWidth="1"/>
    <col min="15636" max="15636" width="0" style="88" hidden="1" customWidth="1"/>
    <col min="15637" max="15637" width="9.140625" style="88"/>
    <col min="15638" max="15638" width="3.7109375" style="88" customWidth="1"/>
    <col min="15639" max="15639" width="9.140625" style="88"/>
    <col min="15640" max="15640" width="4" style="88" customWidth="1"/>
    <col min="15641" max="15641" width="2.42578125" style="88" customWidth="1"/>
    <col min="15642" max="15872" width="9.140625" style="88"/>
    <col min="15873" max="15873" width="1.28515625" style="88" customWidth="1"/>
    <col min="15874" max="15874" width="11.5703125" style="88" customWidth="1"/>
    <col min="15875" max="15875" width="14.28515625" style="88" customWidth="1"/>
    <col min="15876" max="15876" width="6.28515625" style="88" customWidth="1"/>
    <col min="15877" max="15877" width="4" style="88" customWidth="1"/>
    <col min="15878" max="15878" width="4.85546875" style="88" customWidth="1"/>
    <col min="15879" max="15879" width="5.28515625" style="88" customWidth="1"/>
    <col min="15880" max="15880" width="2" style="88" customWidth="1"/>
    <col min="15881" max="15882" width="12.140625" style="88" customWidth="1"/>
    <col min="15883" max="15883" width="12" style="88" customWidth="1"/>
    <col min="15884" max="15884" width="10.140625" style="88" customWidth="1"/>
    <col min="15885" max="15885" width="0.140625" style="88" customWidth="1"/>
    <col min="15886" max="15886" width="1" style="88" customWidth="1"/>
    <col min="15887" max="15887" width="7" style="88" customWidth="1"/>
    <col min="15888" max="15888" width="0.85546875" style="88" customWidth="1"/>
    <col min="15889" max="15889" width="3.28515625" style="88" customWidth="1"/>
    <col min="15890" max="15890" width="10.28515625" style="88" customWidth="1"/>
    <col min="15891" max="15891" width="1" style="88" customWidth="1"/>
    <col min="15892" max="15892" width="0" style="88" hidden="1" customWidth="1"/>
    <col min="15893" max="15893" width="9.140625" style="88"/>
    <col min="15894" max="15894" width="3.7109375" style="88" customWidth="1"/>
    <col min="15895" max="15895" width="9.140625" style="88"/>
    <col min="15896" max="15896" width="4" style="88" customWidth="1"/>
    <col min="15897" max="15897" width="2.42578125" style="88" customWidth="1"/>
    <col min="15898" max="16128" width="9.140625" style="88"/>
    <col min="16129" max="16129" width="1.28515625" style="88" customWidth="1"/>
    <col min="16130" max="16130" width="11.5703125" style="88" customWidth="1"/>
    <col min="16131" max="16131" width="14.28515625" style="88" customWidth="1"/>
    <col min="16132" max="16132" width="6.28515625" style="88" customWidth="1"/>
    <col min="16133" max="16133" width="4" style="88" customWidth="1"/>
    <col min="16134" max="16134" width="4.85546875" style="88" customWidth="1"/>
    <col min="16135" max="16135" width="5.28515625" style="88" customWidth="1"/>
    <col min="16136" max="16136" width="2" style="88" customWidth="1"/>
    <col min="16137" max="16138" width="12.140625" style="88" customWidth="1"/>
    <col min="16139" max="16139" width="12" style="88" customWidth="1"/>
    <col min="16140" max="16140" width="10.140625" style="88" customWidth="1"/>
    <col min="16141" max="16141" width="0.140625" style="88" customWidth="1"/>
    <col min="16142" max="16142" width="1" style="88" customWidth="1"/>
    <col min="16143" max="16143" width="7" style="88" customWidth="1"/>
    <col min="16144" max="16144" width="0.85546875" style="88" customWidth="1"/>
    <col min="16145" max="16145" width="3.28515625" style="88" customWidth="1"/>
    <col min="16146" max="16146" width="10.28515625" style="88" customWidth="1"/>
    <col min="16147" max="16147" width="1" style="88" customWidth="1"/>
    <col min="16148" max="16148" width="0" style="88" hidden="1" customWidth="1"/>
    <col min="16149" max="16149" width="9.140625" style="88"/>
    <col min="16150" max="16150" width="3.7109375" style="88" customWidth="1"/>
    <col min="16151" max="16151" width="9.140625" style="88"/>
    <col min="16152" max="16152" width="4" style="88" customWidth="1"/>
    <col min="16153" max="16153" width="2.42578125" style="88" customWidth="1"/>
    <col min="16154" max="16384" width="9.140625" style="88"/>
  </cols>
  <sheetData>
    <row r="1" spans="2:24" ht="7.9" customHeight="1" x14ac:dyDescent="0.2"/>
    <row r="2" spans="2:24" x14ac:dyDescent="0.2">
      <c r="B2" s="163" t="s">
        <v>141</v>
      </c>
      <c r="C2" s="145"/>
      <c r="D2" s="145"/>
      <c r="E2" s="145"/>
      <c r="F2" s="145"/>
      <c r="G2" s="145"/>
    </row>
    <row r="3" spans="2:24" x14ac:dyDescent="0.2">
      <c r="B3" s="145"/>
      <c r="C3" s="145"/>
      <c r="D3" s="145"/>
      <c r="E3" s="145"/>
      <c r="F3" s="145"/>
      <c r="G3" s="145"/>
      <c r="M3" s="164"/>
      <c r="N3" s="145"/>
      <c r="O3" s="145"/>
      <c r="Q3" s="165"/>
      <c r="R3" s="145"/>
    </row>
    <row r="4" spans="2:24" x14ac:dyDescent="0.2">
      <c r="B4" s="163" t="s">
        <v>142</v>
      </c>
      <c r="C4" s="145"/>
      <c r="D4" s="145"/>
      <c r="E4" s="145"/>
      <c r="M4" s="145"/>
      <c r="N4" s="145"/>
      <c r="O4" s="145"/>
      <c r="Q4" s="145"/>
      <c r="R4" s="145"/>
    </row>
    <row r="5" spans="2:24" x14ac:dyDescent="0.2">
      <c r="B5" s="145"/>
      <c r="C5" s="145"/>
      <c r="D5" s="145"/>
      <c r="E5" s="145"/>
    </row>
    <row r="6" spans="2:24" ht="14.1" customHeight="1" x14ac:dyDescent="0.2">
      <c r="B6" s="163" t="s">
        <v>143</v>
      </c>
      <c r="C6" s="145"/>
      <c r="D6" s="145"/>
    </row>
    <row r="7" spans="2:24" ht="19.5" customHeight="1" x14ac:dyDescent="0.25">
      <c r="B7" s="160" t="s">
        <v>227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2:24" ht="38.25" customHeight="1" x14ac:dyDescent="0.2">
      <c r="B8" s="168" t="s">
        <v>228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</row>
    <row r="9" spans="2:24" ht="0.75" customHeight="1" thickBot="1" x14ac:dyDescent="0.25">
      <c r="D9" s="108"/>
      <c r="E9" s="108"/>
      <c r="F9" s="108"/>
      <c r="G9" s="108"/>
      <c r="H9" s="108"/>
      <c r="I9" s="108"/>
      <c r="J9" s="108"/>
      <c r="K9" s="108"/>
      <c r="L9" s="108"/>
      <c r="M9" s="108"/>
    </row>
    <row r="10" spans="2:24" ht="24" thickTop="1" thickBot="1" x14ac:dyDescent="0.25">
      <c r="B10" s="155" t="s">
        <v>148</v>
      </c>
      <c r="C10" s="153"/>
      <c r="D10" s="153"/>
      <c r="E10" s="153"/>
      <c r="F10" s="153"/>
      <c r="G10" s="153"/>
      <c r="H10" s="153"/>
      <c r="I10" s="104" t="s">
        <v>149</v>
      </c>
      <c r="J10" s="104" t="s">
        <v>150</v>
      </c>
      <c r="K10" s="100" t="s">
        <v>151</v>
      </c>
      <c r="L10" s="155" t="s">
        <v>152</v>
      </c>
      <c r="M10" s="153"/>
      <c r="N10" s="153"/>
      <c r="O10" s="155" t="s">
        <v>153</v>
      </c>
      <c r="P10" s="153"/>
      <c r="Q10" s="153"/>
      <c r="R10" s="155" t="s">
        <v>154</v>
      </c>
      <c r="S10" s="153"/>
      <c r="U10" s="155" t="s">
        <v>183</v>
      </c>
      <c r="V10" s="153"/>
      <c r="W10" s="155" t="s">
        <v>183</v>
      </c>
      <c r="X10" s="153"/>
    </row>
    <row r="11" spans="2:24" ht="14.25" thickTop="1" thickBot="1" x14ac:dyDescent="0.25">
      <c r="B11" s="100" t="s">
        <v>157</v>
      </c>
      <c r="C11" s="155" t="s">
        <v>158</v>
      </c>
      <c r="D11" s="153"/>
      <c r="E11" s="153"/>
      <c r="F11" s="153"/>
      <c r="G11" s="155"/>
      <c r="H11" s="155"/>
      <c r="I11" s="100" t="s">
        <v>159</v>
      </c>
      <c r="J11" s="100" t="s">
        <v>160</v>
      </c>
      <c r="K11" s="100" t="s">
        <v>161</v>
      </c>
      <c r="L11" s="155" t="s">
        <v>162</v>
      </c>
      <c r="M11" s="153"/>
      <c r="N11" s="153"/>
      <c r="O11" s="155" t="s">
        <v>163</v>
      </c>
      <c r="P11" s="153"/>
      <c r="Q11" s="153"/>
      <c r="R11" s="155" t="s">
        <v>164</v>
      </c>
      <c r="S11" s="153"/>
      <c r="U11" s="155" t="s">
        <v>184</v>
      </c>
      <c r="V11" s="153"/>
      <c r="W11" s="155" t="s">
        <v>185</v>
      </c>
      <c r="X11" s="153"/>
    </row>
    <row r="12" spans="2:24" ht="13.5" thickTop="1" x14ac:dyDescent="0.2">
      <c r="B12" s="103"/>
      <c r="C12" s="147" t="s">
        <v>171</v>
      </c>
      <c r="D12" s="145"/>
      <c r="E12" s="145"/>
      <c r="F12" s="145"/>
      <c r="G12" s="167"/>
      <c r="H12" s="167"/>
      <c r="I12" s="105">
        <f>I13+I72</f>
        <v>7370937.4300000006</v>
      </c>
      <c r="J12" s="105">
        <v>8528900</v>
      </c>
      <c r="K12" s="105">
        <v>4003131.81</v>
      </c>
      <c r="L12" s="162">
        <v>4563212.3099999996</v>
      </c>
      <c r="M12" s="145"/>
      <c r="N12" s="145"/>
      <c r="O12" s="162">
        <v>8566344.1199999992</v>
      </c>
      <c r="P12" s="145"/>
      <c r="Q12" s="145"/>
      <c r="R12" s="162">
        <v>-37444.120000000003</v>
      </c>
      <c r="S12" s="145"/>
      <c r="U12" s="162">
        <f>O12/I12</f>
        <v>1.162178379799379</v>
      </c>
      <c r="V12" s="145"/>
      <c r="W12" s="162">
        <f>O12/J12</f>
        <v>1.0043902636916835</v>
      </c>
      <c r="X12" s="145"/>
    </row>
    <row r="13" spans="2:24" x14ac:dyDescent="0.2">
      <c r="B13" s="102" t="s">
        <v>172</v>
      </c>
      <c r="C13" s="150" t="s">
        <v>96</v>
      </c>
      <c r="D13" s="145"/>
      <c r="E13" s="145"/>
      <c r="F13" s="145"/>
      <c r="G13" s="150"/>
      <c r="H13" s="150"/>
      <c r="I13" s="106">
        <v>7219818.4800000004</v>
      </c>
      <c r="J13" s="106">
        <v>8350320</v>
      </c>
      <c r="K13" s="106">
        <v>3966589.51</v>
      </c>
      <c r="L13" s="161">
        <v>4452969.5</v>
      </c>
      <c r="M13" s="145"/>
      <c r="N13" s="145"/>
      <c r="O13" s="161">
        <v>8419559.0099999998</v>
      </c>
      <c r="P13" s="145"/>
      <c r="Q13" s="145"/>
      <c r="R13" s="161">
        <v>-69239.009999999995</v>
      </c>
      <c r="S13" s="145"/>
      <c r="U13" s="161">
        <f t="shared" ref="U13:U76" si="0">O13/I13</f>
        <v>1.1661732262831073</v>
      </c>
      <c r="V13" s="145"/>
      <c r="W13" s="161">
        <f t="shared" ref="W13:W76" si="1">O13/J13</f>
        <v>1.0082917792372028</v>
      </c>
      <c r="X13" s="145"/>
    </row>
    <row r="14" spans="2:24" x14ac:dyDescent="0.2">
      <c r="B14" s="102" t="s">
        <v>229</v>
      </c>
      <c r="C14" s="150" t="s">
        <v>43</v>
      </c>
      <c r="D14" s="145"/>
      <c r="E14" s="145"/>
      <c r="F14" s="145"/>
      <c r="G14" s="150"/>
      <c r="H14" s="150"/>
      <c r="I14" s="106">
        <v>6223273.3899999997</v>
      </c>
      <c r="J14" s="106">
        <v>7128170</v>
      </c>
      <c r="K14" s="106">
        <v>3444343.61</v>
      </c>
      <c r="L14" s="161">
        <v>3906174.15</v>
      </c>
      <c r="M14" s="145"/>
      <c r="N14" s="145"/>
      <c r="O14" s="161">
        <v>7350517.7599999998</v>
      </c>
      <c r="P14" s="145"/>
      <c r="Q14" s="145"/>
      <c r="R14" s="161">
        <v>-222347.76</v>
      </c>
      <c r="S14" s="145"/>
      <c r="U14" s="161">
        <f t="shared" si="0"/>
        <v>1.1811336734476967</v>
      </c>
      <c r="V14" s="145"/>
      <c r="W14" s="161">
        <f t="shared" si="1"/>
        <v>1.0311928250869438</v>
      </c>
      <c r="X14" s="145"/>
    </row>
    <row r="15" spans="2:24" x14ac:dyDescent="0.2">
      <c r="B15" s="102" t="s">
        <v>230</v>
      </c>
      <c r="C15" s="150" t="s">
        <v>231</v>
      </c>
      <c r="D15" s="145"/>
      <c r="E15" s="145"/>
      <c r="F15" s="145"/>
      <c r="G15" s="150"/>
      <c r="H15" s="150"/>
      <c r="I15" s="106">
        <v>5213205.83</v>
      </c>
      <c r="J15" s="106">
        <v>5934300</v>
      </c>
      <c r="K15" s="106">
        <v>2882609.96</v>
      </c>
      <c r="L15" s="161">
        <v>3247730.81</v>
      </c>
      <c r="M15" s="145"/>
      <c r="N15" s="145"/>
      <c r="O15" s="161">
        <v>6130340.7699999996</v>
      </c>
      <c r="P15" s="145"/>
      <c r="Q15" s="145"/>
      <c r="R15" s="161">
        <v>-196040.77</v>
      </c>
      <c r="S15" s="145"/>
      <c r="U15" s="161">
        <f t="shared" si="0"/>
        <v>1.1759253269307419</v>
      </c>
      <c r="V15" s="145"/>
      <c r="W15" s="161">
        <f t="shared" si="1"/>
        <v>1.0330351970746339</v>
      </c>
      <c r="X15" s="145"/>
    </row>
    <row r="16" spans="2:24" x14ac:dyDescent="0.2">
      <c r="B16" s="102" t="s">
        <v>232</v>
      </c>
      <c r="C16" s="150" t="s">
        <v>45</v>
      </c>
      <c r="D16" s="145"/>
      <c r="E16" s="145"/>
      <c r="F16" s="145"/>
      <c r="G16" s="150"/>
      <c r="H16" s="150"/>
      <c r="I16" s="106">
        <v>5036038.41</v>
      </c>
      <c r="J16" s="106">
        <v>5735800</v>
      </c>
      <c r="K16" s="106">
        <v>2802431.86</v>
      </c>
      <c r="L16" s="161">
        <v>3144969.02</v>
      </c>
      <c r="M16" s="145"/>
      <c r="N16" s="145"/>
      <c r="O16" s="161">
        <v>5947400.8799999999</v>
      </c>
      <c r="P16" s="145"/>
      <c r="Q16" s="145"/>
      <c r="R16" s="161">
        <v>-211600.88</v>
      </c>
      <c r="S16" s="145"/>
      <c r="U16" s="161">
        <f t="shared" si="0"/>
        <v>1.1809681332434476</v>
      </c>
      <c r="V16" s="145"/>
      <c r="W16" s="161">
        <f t="shared" si="1"/>
        <v>1.0368912584120784</v>
      </c>
      <c r="X16" s="145"/>
    </row>
    <row r="17" spans="2:24" x14ac:dyDescent="0.2">
      <c r="B17" s="102" t="s">
        <v>233</v>
      </c>
      <c r="C17" s="150" t="s">
        <v>46</v>
      </c>
      <c r="D17" s="145"/>
      <c r="E17" s="145"/>
      <c r="F17" s="145"/>
      <c r="G17" s="150"/>
      <c r="H17" s="150"/>
      <c r="I17" s="106">
        <v>48840.84</v>
      </c>
      <c r="J17" s="106">
        <v>48700</v>
      </c>
      <c r="K17" s="106">
        <v>1798.05</v>
      </c>
      <c r="L17" s="161">
        <v>37521.550000000003</v>
      </c>
      <c r="M17" s="145"/>
      <c r="N17" s="145"/>
      <c r="O17" s="161">
        <v>39319.599999999999</v>
      </c>
      <c r="P17" s="145"/>
      <c r="Q17" s="145"/>
      <c r="R17" s="161">
        <v>9380.4</v>
      </c>
      <c r="S17" s="145"/>
      <c r="U17" s="161">
        <f t="shared" si="0"/>
        <v>0.80505576890159958</v>
      </c>
      <c r="V17" s="145"/>
      <c r="W17" s="161">
        <f t="shared" si="1"/>
        <v>0.8073839835728952</v>
      </c>
      <c r="X17" s="145"/>
    </row>
    <row r="18" spans="2:24" x14ac:dyDescent="0.2">
      <c r="B18" s="102" t="s">
        <v>234</v>
      </c>
      <c r="C18" s="150" t="s">
        <v>47</v>
      </c>
      <c r="D18" s="145"/>
      <c r="E18" s="145"/>
      <c r="F18" s="145"/>
      <c r="G18" s="150"/>
      <c r="H18" s="150"/>
      <c r="I18" s="106">
        <v>128326.57</v>
      </c>
      <c r="J18" s="106">
        <v>149800</v>
      </c>
      <c r="K18" s="106">
        <v>78380.05</v>
      </c>
      <c r="L18" s="161">
        <v>65240.24</v>
      </c>
      <c r="M18" s="145"/>
      <c r="N18" s="145"/>
      <c r="O18" s="161">
        <v>143620.29</v>
      </c>
      <c r="P18" s="145"/>
      <c r="Q18" s="145"/>
      <c r="R18" s="161">
        <v>6179.71</v>
      </c>
      <c r="S18" s="145"/>
      <c r="U18" s="161">
        <f t="shared" si="0"/>
        <v>1.1191781249978083</v>
      </c>
      <c r="V18" s="145"/>
      <c r="W18" s="161">
        <f t="shared" si="1"/>
        <v>0.95874692923898541</v>
      </c>
      <c r="X18" s="145"/>
    </row>
    <row r="19" spans="2:24" x14ac:dyDescent="0.2">
      <c r="B19" s="102" t="s">
        <v>235</v>
      </c>
      <c r="C19" s="150" t="s">
        <v>48</v>
      </c>
      <c r="D19" s="145"/>
      <c r="E19" s="145"/>
      <c r="F19" s="145"/>
      <c r="G19" s="150"/>
      <c r="H19" s="150"/>
      <c r="I19" s="106">
        <v>204615.16</v>
      </c>
      <c r="J19" s="106">
        <v>247100</v>
      </c>
      <c r="K19" s="106">
        <v>112125.21</v>
      </c>
      <c r="L19" s="161">
        <v>154561.56</v>
      </c>
      <c r="M19" s="145"/>
      <c r="N19" s="145"/>
      <c r="O19" s="161">
        <v>266686.77</v>
      </c>
      <c r="P19" s="145"/>
      <c r="Q19" s="145"/>
      <c r="R19" s="161">
        <v>-19586.77</v>
      </c>
      <c r="S19" s="145"/>
      <c r="U19" s="161">
        <f t="shared" si="0"/>
        <v>1.3033578254905454</v>
      </c>
      <c r="V19" s="145"/>
      <c r="W19" s="161">
        <f t="shared" si="1"/>
        <v>1.0792665722379604</v>
      </c>
      <c r="X19" s="145"/>
    </row>
    <row r="20" spans="2:24" x14ac:dyDescent="0.2">
      <c r="B20" s="102" t="s">
        <v>236</v>
      </c>
      <c r="C20" s="150" t="s">
        <v>48</v>
      </c>
      <c r="D20" s="145"/>
      <c r="E20" s="145"/>
      <c r="F20" s="145"/>
      <c r="G20" s="150"/>
      <c r="H20" s="150"/>
      <c r="I20" s="106">
        <v>204615.16</v>
      </c>
      <c r="J20" s="106">
        <v>247100</v>
      </c>
      <c r="K20" s="106">
        <v>112125.21</v>
      </c>
      <c r="L20" s="161">
        <v>154561.56</v>
      </c>
      <c r="M20" s="145"/>
      <c r="N20" s="145"/>
      <c r="O20" s="161">
        <v>266686.77</v>
      </c>
      <c r="P20" s="145"/>
      <c r="Q20" s="145"/>
      <c r="R20" s="161">
        <v>-19586.77</v>
      </c>
      <c r="S20" s="145"/>
      <c r="U20" s="161">
        <f t="shared" si="0"/>
        <v>1.3033578254905454</v>
      </c>
      <c r="V20" s="145"/>
      <c r="W20" s="161">
        <f t="shared" si="1"/>
        <v>1.0792665722379604</v>
      </c>
      <c r="X20" s="145"/>
    </row>
    <row r="21" spans="2:24" x14ac:dyDescent="0.2">
      <c r="B21" s="102" t="s">
        <v>237</v>
      </c>
      <c r="C21" s="150" t="s">
        <v>49</v>
      </c>
      <c r="D21" s="145"/>
      <c r="E21" s="145"/>
      <c r="F21" s="145"/>
      <c r="G21" s="150"/>
      <c r="H21" s="150"/>
      <c r="I21" s="106">
        <f>I22+I23</f>
        <v>805452.39999999991</v>
      </c>
      <c r="J21" s="106">
        <v>946770</v>
      </c>
      <c r="K21" s="106">
        <v>449608.44</v>
      </c>
      <c r="L21" s="161">
        <v>503881.78</v>
      </c>
      <c r="M21" s="145"/>
      <c r="N21" s="145"/>
      <c r="O21" s="161">
        <v>953490.22</v>
      </c>
      <c r="P21" s="145"/>
      <c r="Q21" s="145"/>
      <c r="R21" s="161">
        <v>-6720.22</v>
      </c>
      <c r="S21" s="145"/>
      <c r="U21" s="161">
        <f t="shared" si="0"/>
        <v>1.1837946227486567</v>
      </c>
      <c r="V21" s="145"/>
      <c r="W21" s="161">
        <f t="shared" si="1"/>
        <v>1.0070980491566062</v>
      </c>
      <c r="X21" s="145"/>
    </row>
    <row r="22" spans="2:24" ht="19.5" customHeight="1" x14ac:dyDescent="0.2">
      <c r="B22" s="102" t="s">
        <v>238</v>
      </c>
      <c r="C22" s="150" t="s">
        <v>50</v>
      </c>
      <c r="D22" s="145"/>
      <c r="E22" s="145"/>
      <c r="F22" s="145"/>
      <c r="G22" s="150"/>
      <c r="H22" s="150"/>
      <c r="I22" s="106">
        <v>805440.94</v>
      </c>
      <c r="J22" s="106">
        <v>946770</v>
      </c>
      <c r="K22" s="106">
        <v>449595.69</v>
      </c>
      <c r="L22" s="161">
        <v>503868.17</v>
      </c>
      <c r="M22" s="145"/>
      <c r="N22" s="145"/>
      <c r="O22" s="161">
        <v>953463.86</v>
      </c>
      <c r="P22" s="145"/>
      <c r="Q22" s="145"/>
      <c r="R22" s="161">
        <v>-6693.86</v>
      </c>
      <c r="S22" s="145"/>
      <c r="U22" s="161">
        <f t="shared" si="0"/>
        <v>1.1837787386372489</v>
      </c>
      <c r="V22" s="145"/>
      <c r="W22" s="161">
        <f t="shared" si="1"/>
        <v>1.0070702071252786</v>
      </c>
      <c r="X22" s="145"/>
    </row>
    <row r="23" spans="2:24" ht="21.75" customHeight="1" x14ac:dyDescent="0.2">
      <c r="B23" s="102" t="s">
        <v>239</v>
      </c>
      <c r="C23" s="150" t="s">
        <v>240</v>
      </c>
      <c r="D23" s="145"/>
      <c r="E23" s="145"/>
      <c r="F23" s="145"/>
      <c r="G23" s="150"/>
      <c r="H23" s="150"/>
      <c r="I23" s="106">
        <v>11.46</v>
      </c>
      <c r="J23" s="106">
        <v>0</v>
      </c>
      <c r="K23" s="106">
        <v>12.75</v>
      </c>
      <c r="L23" s="161">
        <v>13.61</v>
      </c>
      <c r="M23" s="145"/>
      <c r="N23" s="145"/>
      <c r="O23" s="161">
        <v>26.36</v>
      </c>
      <c r="P23" s="145"/>
      <c r="Q23" s="145"/>
      <c r="R23" s="161">
        <v>-26.36</v>
      </c>
      <c r="S23" s="145"/>
      <c r="U23" s="161">
        <f t="shared" si="0"/>
        <v>2.3001745200698078</v>
      </c>
      <c r="V23" s="145"/>
      <c r="W23" s="161" t="s">
        <v>121</v>
      </c>
      <c r="X23" s="145"/>
    </row>
    <row r="24" spans="2:24" x14ac:dyDescent="0.2">
      <c r="B24" s="102" t="s">
        <v>241</v>
      </c>
      <c r="C24" s="150" t="s">
        <v>52</v>
      </c>
      <c r="D24" s="145"/>
      <c r="E24" s="145"/>
      <c r="F24" s="145"/>
      <c r="G24" s="150"/>
      <c r="H24" s="150"/>
      <c r="I24" s="106">
        <v>729170.11</v>
      </c>
      <c r="J24" s="106">
        <v>947460</v>
      </c>
      <c r="K24" s="106">
        <v>369614.64</v>
      </c>
      <c r="L24" s="161">
        <v>423246.07</v>
      </c>
      <c r="M24" s="145"/>
      <c r="N24" s="145"/>
      <c r="O24" s="161">
        <v>792860.71</v>
      </c>
      <c r="P24" s="145"/>
      <c r="Q24" s="145"/>
      <c r="R24" s="161">
        <v>154599.29</v>
      </c>
      <c r="S24" s="145"/>
      <c r="U24" s="161">
        <f t="shared" si="0"/>
        <v>1.0873466960953735</v>
      </c>
      <c r="V24" s="145"/>
      <c r="W24" s="161">
        <f t="shared" si="1"/>
        <v>0.83682763388428005</v>
      </c>
      <c r="X24" s="145"/>
    </row>
    <row r="25" spans="2:24" x14ac:dyDescent="0.2">
      <c r="B25" s="102" t="s">
        <v>242</v>
      </c>
      <c r="C25" s="150" t="s">
        <v>53</v>
      </c>
      <c r="D25" s="145"/>
      <c r="E25" s="145"/>
      <c r="F25" s="145"/>
      <c r="G25" s="150"/>
      <c r="H25" s="150"/>
      <c r="I25" s="106">
        <v>140959.26999999999</v>
      </c>
      <c r="J25" s="106">
        <v>181800</v>
      </c>
      <c r="K25" s="106">
        <v>72660.23</v>
      </c>
      <c r="L25" s="161">
        <v>85959.47</v>
      </c>
      <c r="M25" s="145"/>
      <c r="N25" s="145"/>
      <c r="O25" s="161">
        <v>158619.70000000001</v>
      </c>
      <c r="P25" s="145"/>
      <c r="Q25" s="145"/>
      <c r="R25" s="161">
        <v>23180.3</v>
      </c>
      <c r="S25" s="145"/>
      <c r="U25" s="161">
        <f t="shared" si="0"/>
        <v>1.1252874677912281</v>
      </c>
      <c r="V25" s="145"/>
      <c r="W25" s="161">
        <f t="shared" si="1"/>
        <v>0.87249559955995604</v>
      </c>
      <c r="X25" s="145"/>
    </row>
    <row r="26" spans="2:24" x14ac:dyDescent="0.2">
      <c r="B26" s="102" t="s">
        <v>243</v>
      </c>
      <c r="C26" s="150" t="s">
        <v>54</v>
      </c>
      <c r="D26" s="145"/>
      <c r="E26" s="145"/>
      <c r="F26" s="145"/>
      <c r="G26" s="150"/>
      <c r="H26" s="150"/>
      <c r="I26" s="106">
        <v>8020.52</v>
      </c>
      <c r="J26" s="106">
        <v>37900</v>
      </c>
      <c r="K26" s="106">
        <v>5434.64</v>
      </c>
      <c r="L26" s="161">
        <v>14622.94</v>
      </c>
      <c r="M26" s="145"/>
      <c r="N26" s="145"/>
      <c r="O26" s="161">
        <v>20057.580000000002</v>
      </c>
      <c r="P26" s="145"/>
      <c r="Q26" s="145"/>
      <c r="R26" s="161">
        <v>17842.419999999998</v>
      </c>
      <c r="S26" s="145"/>
      <c r="U26" s="161">
        <f t="shared" si="0"/>
        <v>2.5007829916264783</v>
      </c>
      <c r="V26" s="145"/>
      <c r="W26" s="161">
        <f t="shared" si="1"/>
        <v>0.52922374670184702</v>
      </c>
      <c r="X26" s="145"/>
    </row>
    <row r="27" spans="2:24" ht="22.5" customHeight="1" x14ac:dyDescent="0.2">
      <c r="B27" s="102" t="s">
        <v>244</v>
      </c>
      <c r="C27" s="150" t="s">
        <v>55</v>
      </c>
      <c r="D27" s="145"/>
      <c r="E27" s="145"/>
      <c r="F27" s="145"/>
      <c r="G27" s="150"/>
      <c r="H27" s="150"/>
      <c r="I27" s="106">
        <v>115805.6</v>
      </c>
      <c r="J27" s="106">
        <v>120200</v>
      </c>
      <c r="K27" s="106">
        <v>60336.160000000003</v>
      </c>
      <c r="L27" s="161">
        <v>59170.93</v>
      </c>
      <c r="M27" s="145"/>
      <c r="N27" s="145"/>
      <c r="O27" s="161">
        <v>119507.09</v>
      </c>
      <c r="P27" s="145"/>
      <c r="Q27" s="145"/>
      <c r="R27" s="161">
        <v>692.91</v>
      </c>
      <c r="S27" s="145"/>
      <c r="U27" s="161">
        <f t="shared" si="0"/>
        <v>1.0319629620674646</v>
      </c>
      <c r="V27" s="145"/>
      <c r="W27" s="161">
        <f t="shared" si="1"/>
        <v>0.99423535773710481</v>
      </c>
      <c r="X27" s="145"/>
    </row>
    <row r="28" spans="2:24" x14ac:dyDescent="0.2">
      <c r="B28" s="102" t="s">
        <v>245</v>
      </c>
      <c r="C28" s="150" t="s">
        <v>56</v>
      </c>
      <c r="D28" s="145"/>
      <c r="E28" s="145"/>
      <c r="F28" s="145"/>
      <c r="G28" s="150"/>
      <c r="H28" s="150"/>
      <c r="I28" s="106">
        <v>16902.21</v>
      </c>
      <c r="J28" s="106">
        <v>23400</v>
      </c>
      <c r="K28" s="106">
        <v>6791.49</v>
      </c>
      <c r="L28" s="161">
        <v>12165.6</v>
      </c>
      <c r="M28" s="145"/>
      <c r="N28" s="145"/>
      <c r="O28" s="161">
        <v>18957.09</v>
      </c>
      <c r="P28" s="145"/>
      <c r="Q28" s="145"/>
      <c r="R28" s="161">
        <v>4442.91</v>
      </c>
      <c r="S28" s="145"/>
      <c r="U28" s="161">
        <f t="shared" si="0"/>
        <v>1.1215746343229673</v>
      </c>
      <c r="V28" s="145"/>
      <c r="W28" s="161">
        <f t="shared" si="1"/>
        <v>0.81013205128205124</v>
      </c>
      <c r="X28" s="145"/>
    </row>
    <row r="29" spans="2:24" x14ac:dyDescent="0.2">
      <c r="B29" s="102" t="s">
        <v>246</v>
      </c>
      <c r="C29" s="150" t="s">
        <v>57</v>
      </c>
      <c r="D29" s="145"/>
      <c r="E29" s="145"/>
      <c r="F29" s="145"/>
      <c r="G29" s="150"/>
      <c r="H29" s="150"/>
      <c r="I29" s="106">
        <v>230.94</v>
      </c>
      <c r="J29" s="106">
        <v>300</v>
      </c>
      <c r="K29" s="106">
        <v>97.94</v>
      </c>
      <c r="L29" s="161">
        <v>0</v>
      </c>
      <c r="M29" s="145"/>
      <c r="N29" s="145"/>
      <c r="O29" s="161">
        <v>97.94</v>
      </c>
      <c r="P29" s="145"/>
      <c r="Q29" s="145"/>
      <c r="R29" s="161">
        <v>202.06</v>
      </c>
      <c r="S29" s="145"/>
      <c r="U29" s="161">
        <f t="shared" si="0"/>
        <v>0.42409283796657138</v>
      </c>
      <c r="V29" s="145"/>
      <c r="W29" s="161">
        <f t="shared" si="1"/>
        <v>0.32646666666666668</v>
      </c>
      <c r="X29" s="145"/>
    </row>
    <row r="30" spans="2:24" x14ac:dyDescent="0.2">
      <c r="B30" s="102" t="s">
        <v>247</v>
      </c>
      <c r="C30" s="150" t="s">
        <v>58</v>
      </c>
      <c r="D30" s="145"/>
      <c r="E30" s="145"/>
      <c r="F30" s="145"/>
      <c r="G30" s="150"/>
      <c r="H30" s="150"/>
      <c r="I30" s="106">
        <v>180764.16</v>
      </c>
      <c r="J30" s="106">
        <v>251300</v>
      </c>
      <c r="K30" s="106">
        <v>110998.84</v>
      </c>
      <c r="L30" s="161">
        <v>103331.55</v>
      </c>
      <c r="M30" s="145"/>
      <c r="N30" s="145"/>
      <c r="O30" s="161">
        <v>214330.39</v>
      </c>
      <c r="P30" s="145"/>
      <c r="Q30" s="145"/>
      <c r="R30" s="161">
        <v>36969.61</v>
      </c>
      <c r="S30" s="145"/>
      <c r="U30" s="161">
        <f t="shared" si="0"/>
        <v>1.1856907364822762</v>
      </c>
      <c r="V30" s="145"/>
      <c r="W30" s="161">
        <f t="shared" si="1"/>
        <v>0.85288654994031043</v>
      </c>
      <c r="X30" s="145"/>
    </row>
    <row r="31" spans="2:24" x14ac:dyDescent="0.2">
      <c r="B31" s="102" t="s">
        <v>248</v>
      </c>
      <c r="C31" s="150" t="s">
        <v>59</v>
      </c>
      <c r="D31" s="145"/>
      <c r="E31" s="145"/>
      <c r="F31" s="145"/>
      <c r="G31" s="150"/>
      <c r="H31" s="150"/>
      <c r="I31" s="106">
        <v>37323.78</v>
      </c>
      <c r="J31" s="106">
        <v>55500</v>
      </c>
      <c r="K31" s="106">
        <v>20574.490000000002</v>
      </c>
      <c r="L31" s="161">
        <v>27177.71</v>
      </c>
      <c r="M31" s="145"/>
      <c r="N31" s="145"/>
      <c r="O31" s="161">
        <v>47752.2</v>
      </c>
      <c r="P31" s="145"/>
      <c r="Q31" s="145"/>
      <c r="R31" s="161">
        <v>7747.8</v>
      </c>
      <c r="S31" s="145"/>
      <c r="U31" s="161">
        <f t="shared" si="0"/>
        <v>1.2794041761043495</v>
      </c>
      <c r="V31" s="145"/>
      <c r="W31" s="161">
        <f t="shared" si="1"/>
        <v>0.86039999999999994</v>
      </c>
      <c r="X31" s="145"/>
    </row>
    <row r="32" spans="2:24" x14ac:dyDescent="0.2">
      <c r="B32" s="102" t="s">
        <v>249</v>
      </c>
      <c r="C32" s="150" t="s">
        <v>60</v>
      </c>
      <c r="D32" s="145"/>
      <c r="E32" s="145"/>
      <c r="F32" s="145"/>
      <c r="G32" s="150"/>
      <c r="H32" s="150"/>
      <c r="I32" s="106">
        <v>35783.699999999997</v>
      </c>
      <c r="J32" s="106">
        <v>62100</v>
      </c>
      <c r="K32" s="106">
        <v>30732.12</v>
      </c>
      <c r="L32" s="161">
        <v>26878.36</v>
      </c>
      <c r="M32" s="145"/>
      <c r="N32" s="145"/>
      <c r="O32" s="161">
        <v>57610.48</v>
      </c>
      <c r="P32" s="145"/>
      <c r="Q32" s="145"/>
      <c r="R32" s="161">
        <v>4489.5200000000004</v>
      </c>
      <c r="S32" s="145"/>
      <c r="U32" s="161">
        <f t="shared" si="0"/>
        <v>1.6099643133605526</v>
      </c>
      <c r="V32" s="145"/>
      <c r="W32" s="161">
        <f t="shared" si="1"/>
        <v>0.92770499194847023</v>
      </c>
      <c r="X32" s="145"/>
    </row>
    <row r="33" spans="2:24" x14ac:dyDescent="0.2">
      <c r="B33" s="102" t="s">
        <v>250</v>
      </c>
      <c r="C33" s="150" t="s">
        <v>61</v>
      </c>
      <c r="D33" s="145"/>
      <c r="E33" s="145"/>
      <c r="F33" s="145"/>
      <c r="G33" s="150"/>
      <c r="H33" s="150"/>
      <c r="I33" s="106">
        <v>88351.61</v>
      </c>
      <c r="J33" s="106">
        <v>109000</v>
      </c>
      <c r="K33" s="106">
        <v>54296.97</v>
      </c>
      <c r="L33" s="161">
        <v>35988.65</v>
      </c>
      <c r="M33" s="145"/>
      <c r="N33" s="145"/>
      <c r="O33" s="161">
        <v>90285.62</v>
      </c>
      <c r="P33" s="145"/>
      <c r="Q33" s="145"/>
      <c r="R33" s="161">
        <v>18714.38</v>
      </c>
      <c r="S33" s="145"/>
      <c r="U33" s="161">
        <f t="shared" si="0"/>
        <v>1.0218899236810737</v>
      </c>
      <c r="V33" s="145"/>
      <c r="W33" s="161">
        <f t="shared" si="1"/>
        <v>0.82830844036697249</v>
      </c>
      <c r="X33" s="145"/>
    </row>
    <row r="34" spans="2:24" ht="24.75" customHeight="1" x14ac:dyDescent="0.2">
      <c r="B34" s="102" t="s">
        <v>251</v>
      </c>
      <c r="C34" s="150" t="s">
        <v>252</v>
      </c>
      <c r="D34" s="145"/>
      <c r="E34" s="145"/>
      <c r="F34" s="145"/>
      <c r="G34" s="150"/>
      <c r="H34" s="150"/>
      <c r="I34" s="106">
        <v>6418.41</v>
      </c>
      <c r="J34" s="106">
        <v>7300</v>
      </c>
      <c r="K34" s="106">
        <v>1263.2</v>
      </c>
      <c r="L34" s="161">
        <v>3460.27</v>
      </c>
      <c r="M34" s="145"/>
      <c r="N34" s="145"/>
      <c r="O34" s="161">
        <v>4723.47</v>
      </c>
      <c r="P34" s="145"/>
      <c r="Q34" s="145"/>
      <c r="R34" s="161">
        <v>2576.5300000000002</v>
      </c>
      <c r="S34" s="145"/>
      <c r="U34" s="161">
        <f t="shared" si="0"/>
        <v>0.73592525251581009</v>
      </c>
      <c r="V34" s="145"/>
      <c r="W34" s="161">
        <f t="shared" si="1"/>
        <v>0.64705068493150686</v>
      </c>
      <c r="X34" s="145"/>
    </row>
    <row r="35" spans="2:24" x14ac:dyDescent="0.2">
      <c r="B35" s="102" t="s">
        <v>253</v>
      </c>
      <c r="C35" s="150" t="s">
        <v>63</v>
      </c>
      <c r="D35" s="145"/>
      <c r="E35" s="145"/>
      <c r="F35" s="145"/>
      <c r="G35" s="150"/>
      <c r="H35" s="150"/>
      <c r="I35" s="106">
        <v>9652.3700000000008</v>
      </c>
      <c r="J35" s="106">
        <v>14700</v>
      </c>
      <c r="K35" s="106">
        <v>3767.26</v>
      </c>
      <c r="L35" s="161">
        <v>7345.04</v>
      </c>
      <c r="M35" s="145"/>
      <c r="N35" s="145"/>
      <c r="O35" s="161">
        <v>11112.3</v>
      </c>
      <c r="P35" s="145"/>
      <c r="Q35" s="145"/>
      <c r="R35" s="161">
        <v>3587.7</v>
      </c>
      <c r="S35" s="145"/>
      <c r="U35" s="161">
        <f t="shared" si="0"/>
        <v>1.1512509362985461</v>
      </c>
      <c r="V35" s="145"/>
      <c r="W35" s="161">
        <f t="shared" si="1"/>
        <v>0.75593877551020405</v>
      </c>
      <c r="X35" s="145"/>
    </row>
    <row r="36" spans="2:24" x14ac:dyDescent="0.2">
      <c r="B36" s="102" t="s">
        <v>254</v>
      </c>
      <c r="C36" s="150" t="s">
        <v>64</v>
      </c>
      <c r="D36" s="145"/>
      <c r="E36" s="145"/>
      <c r="F36" s="145"/>
      <c r="G36" s="150"/>
      <c r="H36" s="150"/>
      <c r="I36" s="106">
        <v>3234.29</v>
      </c>
      <c r="J36" s="106">
        <v>2700</v>
      </c>
      <c r="K36" s="106">
        <v>364.8</v>
      </c>
      <c r="L36" s="161">
        <v>2481.52</v>
      </c>
      <c r="M36" s="145"/>
      <c r="N36" s="145"/>
      <c r="O36" s="161">
        <v>2846.32</v>
      </c>
      <c r="P36" s="145"/>
      <c r="Q36" s="145"/>
      <c r="R36" s="161">
        <v>-146.32</v>
      </c>
      <c r="S36" s="145"/>
      <c r="U36" s="161">
        <f t="shared" si="0"/>
        <v>0.88004477025869676</v>
      </c>
      <c r="V36" s="145"/>
      <c r="W36" s="161">
        <f t="shared" si="1"/>
        <v>1.0541925925925926</v>
      </c>
      <c r="X36" s="145"/>
    </row>
    <row r="37" spans="2:24" x14ac:dyDescent="0.2">
      <c r="B37" s="102" t="s">
        <v>255</v>
      </c>
      <c r="C37" s="150" t="s">
        <v>65</v>
      </c>
      <c r="D37" s="145"/>
      <c r="E37" s="145"/>
      <c r="F37" s="145"/>
      <c r="G37" s="150"/>
      <c r="H37" s="150"/>
      <c r="I37" s="106">
        <v>380162.64</v>
      </c>
      <c r="J37" s="106">
        <v>476860</v>
      </c>
      <c r="K37" s="106">
        <v>174726.51</v>
      </c>
      <c r="L37" s="161">
        <v>222465.33</v>
      </c>
      <c r="M37" s="145"/>
      <c r="N37" s="145"/>
      <c r="O37" s="161">
        <v>397191.84</v>
      </c>
      <c r="P37" s="145"/>
      <c r="Q37" s="145"/>
      <c r="R37" s="161">
        <v>79668.160000000003</v>
      </c>
      <c r="S37" s="145"/>
      <c r="U37" s="161">
        <f t="shared" si="0"/>
        <v>1.0447945121593221</v>
      </c>
      <c r="V37" s="145"/>
      <c r="W37" s="161">
        <f t="shared" si="1"/>
        <v>0.83293176194270857</v>
      </c>
      <c r="X37" s="145"/>
    </row>
    <row r="38" spans="2:24" ht="21" customHeight="1" x14ac:dyDescent="0.2">
      <c r="B38" s="102" t="s">
        <v>256</v>
      </c>
      <c r="C38" s="150" t="s">
        <v>66</v>
      </c>
      <c r="D38" s="145"/>
      <c r="E38" s="145"/>
      <c r="F38" s="145"/>
      <c r="G38" s="150"/>
      <c r="H38" s="150"/>
      <c r="I38" s="106">
        <v>25917.98</v>
      </c>
      <c r="J38" s="106">
        <v>32900</v>
      </c>
      <c r="K38" s="106">
        <v>13348.81</v>
      </c>
      <c r="L38" s="161">
        <v>11825.73</v>
      </c>
      <c r="M38" s="145"/>
      <c r="N38" s="145"/>
      <c r="O38" s="161">
        <v>25174.54</v>
      </c>
      <c r="P38" s="145"/>
      <c r="Q38" s="145"/>
      <c r="R38" s="161">
        <v>7725.46</v>
      </c>
      <c r="S38" s="145"/>
      <c r="U38" s="161">
        <f t="shared" si="0"/>
        <v>0.97131566580420237</v>
      </c>
      <c r="V38" s="145"/>
      <c r="W38" s="161">
        <f t="shared" si="1"/>
        <v>0.76518358662613983</v>
      </c>
      <c r="X38" s="145"/>
    </row>
    <row r="39" spans="2:24" ht="20.25" customHeight="1" x14ac:dyDescent="0.2">
      <c r="B39" s="102" t="s">
        <v>257</v>
      </c>
      <c r="C39" s="150" t="s">
        <v>258</v>
      </c>
      <c r="D39" s="145"/>
      <c r="E39" s="145"/>
      <c r="F39" s="145"/>
      <c r="G39" s="150"/>
      <c r="H39" s="150"/>
      <c r="I39" s="106">
        <v>63083.86</v>
      </c>
      <c r="J39" s="106">
        <v>88660</v>
      </c>
      <c r="K39" s="106">
        <v>11895.77</v>
      </c>
      <c r="L39" s="161">
        <v>76772.649999999994</v>
      </c>
      <c r="M39" s="145"/>
      <c r="N39" s="145"/>
      <c r="O39" s="161">
        <v>88668.42</v>
      </c>
      <c r="P39" s="145"/>
      <c r="Q39" s="145"/>
      <c r="R39" s="161">
        <v>-8.42</v>
      </c>
      <c r="S39" s="145"/>
      <c r="U39" s="161">
        <f t="shared" si="0"/>
        <v>1.4055642758702462</v>
      </c>
      <c r="V39" s="145"/>
      <c r="W39" s="161">
        <f t="shared" si="1"/>
        <v>1.0000949695465824</v>
      </c>
      <c r="X39" s="145"/>
    </row>
    <row r="40" spans="2:24" x14ac:dyDescent="0.2">
      <c r="B40" s="102" t="s">
        <v>259</v>
      </c>
      <c r="C40" s="150" t="s">
        <v>68</v>
      </c>
      <c r="D40" s="145"/>
      <c r="E40" s="145"/>
      <c r="F40" s="145"/>
      <c r="G40" s="150"/>
      <c r="H40" s="150"/>
      <c r="I40" s="106">
        <v>18432.939999999999</v>
      </c>
      <c r="J40" s="106">
        <v>18500</v>
      </c>
      <c r="K40" s="106">
        <v>7290.84</v>
      </c>
      <c r="L40" s="161">
        <v>5844.85</v>
      </c>
      <c r="M40" s="145"/>
      <c r="N40" s="145"/>
      <c r="O40" s="161">
        <v>13135.69</v>
      </c>
      <c r="P40" s="145"/>
      <c r="Q40" s="145"/>
      <c r="R40" s="161">
        <v>5364.31</v>
      </c>
      <c r="S40" s="145"/>
      <c r="U40" s="161">
        <f t="shared" si="0"/>
        <v>0.71262045012895403</v>
      </c>
      <c r="V40" s="145"/>
      <c r="W40" s="161">
        <f t="shared" si="1"/>
        <v>0.71003729729729737</v>
      </c>
      <c r="X40" s="145"/>
    </row>
    <row r="41" spans="2:24" x14ac:dyDescent="0.2">
      <c r="B41" s="102" t="s">
        <v>260</v>
      </c>
      <c r="C41" s="150" t="s">
        <v>69</v>
      </c>
      <c r="D41" s="145"/>
      <c r="E41" s="145"/>
      <c r="F41" s="145"/>
      <c r="G41" s="150"/>
      <c r="H41" s="150"/>
      <c r="I41" s="106">
        <v>42393.72</v>
      </c>
      <c r="J41" s="106">
        <v>45800</v>
      </c>
      <c r="K41" s="106">
        <v>23833.81</v>
      </c>
      <c r="L41" s="161">
        <v>23283.5</v>
      </c>
      <c r="M41" s="145"/>
      <c r="N41" s="145"/>
      <c r="O41" s="161">
        <v>47117.31</v>
      </c>
      <c r="P41" s="145"/>
      <c r="Q41" s="145"/>
      <c r="R41" s="161">
        <v>-1317.31</v>
      </c>
      <c r="S41" s="145"/>
      <c r="U41" s="161">
        <f t="shared" si="0"/>
        <v>1.1114219275873878</v>
      </c>
      <c r="V41" s="145"/>
      <c r="W41" s="161">
        <f t="shared" si="1"/>
        <v>1.0287622270742358</v>
      </c>
      <c r="X41" s="145"/>
    </row>
    <row r="42" spans="2:24" x14ac:dyDescent="0.2">
      <c r="B42" s="102" t="s">
        <v>261</v>
      </c>
      <c r="C42" s="150" t="s">
        <v>70</v>
      </c>
      <c r="D42" s="145"/>
      <c r="E42" s="145"/>
      <c r="F42" s="145"/>
      <c r="G42" s="150"/>
      <c r="H42" s="150"/>
      <c r="I42" s="106">
        <v>47086.83</v>
      </c>
      <c r="J42" s="106">
        <v>55500</v>
      </c>
      <c r="K42" s="106">
        <v>20524.72</v>
      </c>
      <c r="L42" s="161">
        <v>23040.95</v>
      </c>
      <c r="M42" s="145"/>
      <c r="N42" s="145"/>
      <c r="O42" s="161">
        <v>43565.67</v>
      </c>
      <c r="P42" s="145"/>
      <c r="Q42" s="145"/>
      <c r="R42" s="161">
        <v>11934.33</v>
      </c>
      <c r="S42" s="145"/>
      <c r="U42" s="161">
        <f t="shared" si="0"/>
        <v>0.92521985446886101</v>
      </c>
      <c r="V42" s="145"/>
      <c r="W42" s="161">
        <f t="shared" si="1"/>
        <v>0.78496702702702703</v>
      </c>
      <c r="X42" s="145"/>
    </row>
    <row r="43" spans="2:24" x14ac:dyDescent="0.2">
      <c r="B43" s="102" t="s">
        <v>262</v>
      </c>
      <c r="C43" s="150" t="s">
        <v>263</v>
      </c>
      <c r="D43" s="145"/>
      <c r="E43" s="145"/>
      <c r="F43" s="145"/>
      <c r="G43" s="150"/>
      <c r="H43" s="150"/>
      <c r="I43" s="106">
        <v>13163.28</v>
      </c>
      <c r="J43" s="106">
        <v>22400</v>
      </c>
      <c r="K43" s="106">
        <v>2267.52</v>
      </c>
      <c r="L43" s="161">
        <v>3648.56</v>
      </c>
      <c r="M43" s="145"/>
      <c r="N43" s="145"/>
      <c r="O43" s="161">
        <v>5916.08</v>
      </c>
      <c r="P43" s="145"/>
      <c r="Q43" s="145"/>
      <c r="R43" s="161">
        <v>16483.919999999998</v>
      </c>
      <c r="S43" s="145"/>
      <c r="U43" s="161">
        <f t="shared" si="0"/>
        <v>0.44943813396053262</v>
      </c>
      <c r="V43" s="145"/>
      <c r="W43" s="161">
        <f t="shared" si="1"/>
        <v>0.26411071428571431</v>
      </c>
      <c r="X43" s="145"/>
    </row>
    <row r="44" spans="2:24" x14ac:dyDescent="0.2">
      <c r="B44" s="102" t="s">
        <v>264</v>
      </c>
      <c r="C44" s="150" t="s">
        <v>72</v>
      </c>
      <c r="D44" s="145"/>
      <c r="E44" s="145"/>
      <c r="F44" s="145"/>
      <c r="G44" s="150"/>
      <c r="H44" s="150"/>
      <c r="I44" s="106">
        <v>82156.34</v>
      </c>
      <c r="J44" s="106">
        <v>94800</v>
      </c>
      <c r="K44" s="106">
        <v>43730.27</v>
      </c>
      <c r="L44" s="161">
        <v>31869.98</v>
      </c>
      <c r="M44" s="145"/>
      <c r="N44" s="145"/>
      <c r="O44" s="161">
        <v>75600.25</v>
      </c>
      <c r="P44" s="145"/>
      <c r="Q44" s="145"/>
      <c r="R44" s="161">
        <v>19199.75</v>
      </c>
      <c r="S44" s="145"/>
      <c r="U44" s="161">
        <f t="shared" si="0"/>
        <v>0.92019982876549766</v>
      </c>
      <c r="V44" s="145"/>
      <c r="W44" s="161">
        <f t="shared" si="1"/>
        <v>0.7974709915611814</v>
      </c>
      <c r="X44" s="145"/>
    </row>
    <row r="45" spans="2:24" x14ac:dyDescent="0.2">
      <c r="B45" s="102" t="s">
        <v>265</v>
      </c>
      <c r="C45" s="150" t="s">
        <v>73</v>
      </c>
      <c r="D45" s="145"/>
      <c r="E45" s="145"/>
      <c r="F45" s="145"/>
      <c r="G45" s="150"/>
      <c r="H45" s="150"/>
      <c r="I45" s="106">
        <v>22485.16</v>
      </c>
      <c r="J45" s="106">
        <v>27900</v>
      </c>
      <c r="K45" s="106">
        <v>11831.8</v>
      </c>
      <c r="L45" s="161">
        <v>13072.52</v>
      </c>
      <c r="M45" s="145"/>
      <c r="N45" s="145"/>
      <c r="O45" s="161">
        <v>24904.32</v>
      </c>
      <c r="P45" s="145"/>
      <c r="Q45" s="145"/>
      <c r="R45" s="161">
        <v>2995.68</v>
      </c>
      <c r="S45" s="145"/>
      <c r="U45" s="161">
        <f t="shared" si="0"/>
        <v>1.1075891832657629</v>
      </c>
      <c r="V45" s="145"/>
      <c r="W45" s="161">
        <f t="shared" si="1"/>
        <v>0.89262795698924735</v>
      </c>
      <c r="X45" s="145"/>
    </row>
    <row r="46" spans="2:24" x14ac:dyDescent="0.2">
      <c r="B46" s="102" t="s">
        <v>266</v>
      </c>
      <c r="C46" s="150" t="s">
        <v>74</v>
      </c>
      <c r="D46" s="145"/>
      <c r="E46" s="145"/>
      <c r="F46" s="145"/>
      <c r="G46" s="150"/>
      <c r="H46" s="150"/>
      <c r="I46" s="106">
        <v>65442.53</v>
      </c>
      <c r="J46" s="106">
        <v>90400</v>
      </c>
      <c r="K46" s="106">
        <v>40002.97</v>
      </c>
      <c r="L46" s="161">
        <v>33106.589999999997</v>
      </c>
      <c r="M46" s="145"/>
      <c r="N46" s="145"/>
      <c r="O46" s="161">
        <v>73109.56</v>
      </c>
      <c r="P46" s="145"/>
      <c r="Q46" s="145"/>
      <c r="R46" s="161">
        <v>17290.439999999999</v>
      </c>
      <c r="S46" s="145"/>
      <c r="U46" s="161">
        <f t="shared" si="0"/>
        <v>1.1171566869434908</v>
      </c>
      <c r="V46" s="145"/>
      <c r="W46" s="161">
        <f t="shared" si="1"/>
        <v>0.8087340707964602</v>
      </c>
      <c r="X46" s="145"/>
    </row>
    <row r="47" spans="2:24" ht="21.75" customHeight="1" x14ac:dyDescent="0.2">
      <c r="B47" s="102" t="s">
        <v>267</v>
      </c>
      <c r="C47" s="150" t="s">
        <v>76</v>
      </c>
      <c r="D47" s="145"/>
      <c r="E47" s="145"/>
      <c r="F47" s="145"/>
      <c r="G47" s="150"/>
      <c r="H47" s="150"/>
      <c r="I47" s="106">
        <v>0</v>
      </c>
      <c r="J47" s="106">
        <v>0</v>
      </c>
      <c r="K47" s="106">
        <v>0</v>
      </c>
      <c r="L47" s="161">
        <v>0</v>
      </c>
      <c r="M47" s="145"/>
      <c r="N47" s="145"/>
      <c r="O47" s="161">
        <v>0</v>
      </c>
      <c r="P47" s="145"/>
      <c r="Q47" s="145"/>
      <c r="R47" s="161">
        <v>0</v>
      </c>
      <c r="S47" s="145"/>
      <c r="U47" s="161" t="s">
        <v>121</v>
      </c>
      <c r="V47" s="145"/>
      <c r="W47" s="161" t="s">
        <v>121</v>
      </c>
      <c r="X47" s="145"/>
    </row>
    <row r="48" spans="2:24" ht="21" customHeight="1" x14ac:dyDescent="0.2">
      <c r="B48" s="102" t="s">
        <v>268</v>
      </c>
      <c r="C48" s="150" t="s">
        <v>76</v>
      </c>
      <c r="D48" s="145"/>
      <c r="E48" s="145"/>
      <c r="F48" s="145"/>
      <c r="G48" s="150"/>
      <c r="H48" s="150"/>
      <c r="I48" s="106">
        <v>0</v>
      </c>
      <c r="J48" s="106">
        <v>0</v>
      </c>
      <c r="K48" s="106">
        <v>0</v>
      </c>
      <c r="L48" s="161">
        <v>0</v>
      </c>
      <c r="M48" s="145"/>
      <c r="N48" s="145"/>
      <c r="O48" s="161">
        <v>0</v>
      </c>
      <c r="P48" s="145"/>
      <c r="Q48" s="145"/>
      <c r="R48" s="161">
        <v>0</v>
      </c>
      <c r="S48" s="145"/>
      <c r="U48" s="161" t="s">
        <v>121</v>
      </c>
      <c r="V48" s="145"/>
      <c r="W48" s="161" t="s">
        <v>121</v>
      </c>
      <c r="X48" s="145"/>
    </row>
    <row r="49" spans="2:24" x14ac:dyDescent="0.2">
      <c r="B49" s="102" t="s">
        <v>269</v>
      </c>
      <c r="C49" s="150" t="s">
        <v>77</v>
      </c>
      <c r="D49" s="145"/>
      <c r="E49" s="145"/>
      <c r="F49" s="145"/>
      <c r="G49" s="150"/>
      <c r="H49" s="150"/>
      <c r="I49" s="106">
        <v>27284.03</v>
      </c>
      <c r="J49" s="106">
        <v>37500</v>
      </c>
      <c r="K49" s="106">
        <v>11229.06</v>
      </c>
      <c r="L49" s="161">
        <v>11489.72</v>
      </c>
      <c r="M49" s="145"/>
      <c r="N49" s="145"/>
      <c r="O49" s="161">
        <v>22718.78</v>
      </c>
      <c r="P49" s="145"/>
      <c r="Q49" s="145"/>
      <c r="R49" s="161">
        <v>14781.22</v>
      </c>
      <c r="S49" s="145"/>
      <c r="U49" s="161">
        <f t="shared" si="0"/>
        <v>0.83267684429316347</v>
      </c>
      <c r="V49" s="145"/>
      <c r="W49" s="161">
        <f t="shared" si="1"/>
        <v>0.60583413333333325</v>
      </c>
      <c r="X49" s="145"/>
    </row>
    <row r="50" spans="2:24" ht="20.25" customHeight="1" x14ac:dyDescent="0.2">
      <c r="B50" s="102" t="s">
        <v>270</v>
      </c>
      <c r="C50" s="150" t="s">
        <v>271</v>
      </c>
      <c r="D50" s="145"/>
      <c r="E50" s="145"/>
      <c r="F50" s="145"/>
      <c r="G50" s="150"/>
      <c r="H50" s="150"/>
      <c r="I50" s="106">
        <v>7470.02</v>
      </c>
      <c r="J50" s="106">
        <v>7400</v>
      </c>
      <c r="K50" s="106">
        <v>3735</v>
      </c>
      <c r="L50" s="161">
        <v>3735</v>
      </c>
      <c r="M50" s="145"/>
      <c r="N50" s="145"/>
      <c r="O50" s="161">
        <v>7470</v>
      </c>
      <c r="P50" s="145"/>
      <c r="Q50" s="145"/>
      <c r="R50" s="161">
        <v>-70</v>
      </c>
      <c r="S50" s="145"/>
      <c r="U50" s="161">
        <f t="shared" si="0"/>
        <v>0.99999732263099694</v>
      </c>
      <c r="V50" s="145"/>
      <c r="W50" s="161">
        <f t="shared" si="1"/>
        <v>1.0094594594594595</v>
      </c>
      <c r="X50" s="145"/>
    </row>
    <row r="51" spans="2:24" x14ac:dyDescent="0.2">
      <c r="B51" s="102" t="s">
        <v>272</v>
      </c>
      <c r="C51" s="150" t="s">
        <v>79</v>
      </c>
      <c r="D51" s="145"/>
      <c r="E51" s="145"/>
      <c r="F51" s="145"/>
      <c r="G51" s="150"/>
      <c r="H51" s="150"/>
      <c r="I51" s="106">
        <v>11411.32</v>
      </c>
      <c r="J51" s="106">
        <v>10100</v>
      </c>
      <c r="K51" s="106">
        <v>3126.87</v>
      </c>
      <c r="L51" s="161">
        <v>3337.97</v>
      </c>
      <c r="M51" s="145"/>
      <c r="N51" s="145"/>
      <c r="O51" s="161">
        <v>6464.84</v>
      </c>
      <c r="P51" s="145"/>
      <c r="Q51" s="145"/>
      <c r="R51" s="161">
        <v>3635.16</v>
      </c>
      <c r="S51" s="145"/>
      <c r="U51" s="161">
        <f t="shared" si="0"/>
        <v>0.56652867503496529</v>
      </c>
      <c r="V51" s="145"/>
      <c r="W51" s="161">
        <f t="shared" si="1"/>
        <v>0.64008316831683165</v>
      </c>
      <c r="X51" s="145"/>
    </row>
    <row r="52" spans="2:24" x14ac:dyDescent="0.2">
      <c r="B52" s="102" t="s">
        <v>273</v>
      </c>
      <c r="C52" s="150" t="s">
        <v>80</v>
      </c>
      <c r="D52" s="145"/>
      <c r="E52" s="145"/>
      <c r="F52" s="145"/>
      <c r="G52" s="150"/>
      <c r="H52" s="150"/>
      <c r="I52" s="106">
        <v>2828.29</v>
      </c>
      <c r="J52" s="106">
        <v>6400</v>
      </c>
      <c r="K52" s="106">
        <v>510.89</v>
      </c>
      <c r="L52" s="161">
        <v>1753.1</v>
      </c>
      <c r="M52" s="145"/>
      <c r="N52" s="145"/>
      <c r="O52" s="161">
        <v>2263.9899999999998</v>
      </c>
      <c r="P52" s="145"/>
      <c r="Q52" s="145"/>
      <c r="R52" s="161">
        <v>4136.01</v>
      </c>
      <c r="S52" s="145"/>
      <c r="U52" s="161">
        <f t="shared" si="0"/>
        <v>0.80048014878247986</v>
      </c>
      <c r="V52" s="145"/>
      <c r="W52" s="161">
        <f t="shared" si="1"/>
        <v>0.35374843749999996</v>
      </c>
      <c r="X52" s="145"/>
    </row>
    <row r="53" spans="2:24" x14ac:dyDescent="0.2">
      <c r="B53" s="102" t="s">
        <v>274</v>
      </c>
      <c r="C53" s="150" t="s">
        <v>81</v>
      </c>
      <c r="D53" s="145"/>
      <c r="E53" s="145"/>
      <c r="F53" s="145"/>
      <c r="G53" s="150"/>
      <c r="H53" s="150"/>
      <c r="I53" s="106">
        <v>4095.26</v>
      </c>
      <c r="J53" s="106">
        <v>6200</v>
      </c>
      <c r="K53" s="106">
        <v>2746.99</v>
      </c>
      <c r="L53" s="161">
        <v>1232.0999999999999</v>
      </c>
      <c r="M53" s="145"/>
      <c r="N53" s="145"/>
      <c r="O53" s="161">
        <v>3979.09</v>
      </c>
      <c r="P53" s="145"/>
      <c r="Q53" s="145"/>
      <c r="R53" s="161">
        <v>2220.91</v>
      </c>
      <c r="S53" s="145"/>
      <c r="U53" s="161">
        <f t="shared" si="0"/>
        <v>0.97163305870689531</v>
      </c>
      <c r="V53" s="145"/>
      <c r="W53" s="161">
        <f t="shared" si="1"/>
        <v>0.64178870967741941</v>
      </c>
      <c r="X53" s="145"/>
    </row>
    <row r="54" spans="2:24" x14ac:dyDescent="0.2">
      <c r="B54" s="102" t="s">
        <v>275</v>
      </c>
      <c r="C54" s="150" t="s">
        <v>82</v>
      </c>
      <c r="D54" s="145"/>
      <c r="E54" s="145"/>
      <c r="F54" s="145"/>
      <c r="G54" s="150"/>
      <c r="H54" s="150"/>
      <c r="I54" s="106">
        <v>473.48</v>
      </c>
      <c r="J54" s="106">
        <v>800</v>
      </c>
      <c r="K54" s="106">
        <v>53.09</v>
      </c>
      <c r="L54" s="161">
        <v>305.24</v>
      </c>
      <c r="M54" s="145"/>
      <c r="N54" s="145"/>
      <c r="O54" s="161">
        <v>358.33</v>
      </c>
      <c r="P54" s="145"/>
      <c r="Q54" s="145"/>
      <c r="R54" s="161">
        <v>441.67</v>
      </c>
      <c r="S54" s="145"/>
      <c r="U54" s="161">
        <f t="shared" si="0"/>
        <v>0.7568007096392666</v>
      </c>
      <c r="V54" s="145"/>
      <c r="W54" s="161">
        <f t="shared" si="1"/>
        <v>0.44791249999999999</v>
      </c>
      <c r="X54" s="145"/>
    </row>
    <row r="55" spans="2:24" x14ac:dyDescent="0.2">
      <c r="B55" s="102" t="s">
        <v>276</v>
      </c>
      <c r="C55" s="150" t="s">
        <v>83</v>
      </c>
      <c r="D55" s="145"/>
      <c r="E55" s="145"/>
      <c r="F55" s="145"/>
      <c r="G55" s="150"/>
      <c r="H55" s="150"/>
      <c r="I55" s="106">
        <v>66.36</v>
      </c>
      <c r="J55" s="106">
        <v>1100</v>
      </c>
      <c r="K55" s="106">
        <v>580.66999999999996</v>
      </c>
      <c r="L55" s="161">
        <v>311.07</v>
      </c>
      <c r="M55" s="145"/>
      <c r="N55" s="145"/>
      <c r="O55" s="161">
        <v>891.74</v>
      </c>
      <c r="P55" s="145"/>
      <c r="Q55" s="145"/>
      <c r="R55" s="161">
        <v>208.26</v>
      </c>
      <c r="S55" s="145"/>
      <c r="U55" s="161">
        <f t="shared" si="0"/>
        <v>13.437914406268836</v>
      </c>
      <c r="V55" s="145"/>
      <c r="W55" s="161">
        <f t="shared" si="1"/>
        <v>0.81067272727272732</v>
      </c>
      <c r="X55" s="145"/>
    </row>
    <row r="56" spans="2:24" x14ac:dyDescent="0.2">
      <c r="B56" s="102" t="s">
        <v>277</v>
      </c>
      <c r="C56" s="150" t="s">
        <v>77</v>
      </c>
      <c r="D56" s="145"/>
      <c r="E56" s="145"/>
      <c r="F56" s="145"/>
      <c r="G56" s="150"/>
      <c r="H56" s="150"/>
      <c r="I56" s="106">
        <v>939.3</v>
      </c>
      <c r="J56" s="106">
        <v>5500</v>
      </c>
      <c r="K56" s="106">
        <v>475.55</v>
      </c>
      <c r="L56" s="161">
        <v>815.24</v>
      </c>
      <c r="M56" s="145"/>
      <c r="N56" s="145"/>
      <c r="O56" s="161">
        <v>1290.79</v>
      </c>
      <c r="P56" s="145"/>
      <c r="Q56" s="145"/>
      <c r="R56" s="161">
        <v>4209.21</v>
      </c>
      <c r="S56" s="145"/>
      <c r="U56" s="161">
        <f t="shared" si="0"/>
        <v>1.3742041946130097</v>
      </c>
      <c r="V56" s="145"/>
      <c r="W56" s="161">
        <f t="shared" si="1"/>
        <v>0.2346890909090909</v>
      </c>
      <c r="X56" s="145"/>
    </row>
    <row r="57" spans="2:24" x14ac:dyDescent="0.2">
      <c r="B57" s="102" t="s">
        <v>278</v>
      </c>
      <c r="C57" s="150" t="s">
        <v>84</v>
      </c>
      <c r="D57" s="145"/>
      <c r="E57" s="145"/>
      <c r="F57" s="145"/>
      <c r="G57" s="150"/>
      <c r="H57" s="150"/>
      <c r="I57" s="106">
        <v>4565.87</v>
      </c>
      <c r="J57" s="106">
        <v>6800</v>
      </c>
      <c r="K57" s="106">
        <v>3810.57</v>
      </c>
      <c r="L57" s="161">
        <v>1912.93</v>
      </c>
      <c r="M57" s="145"/>
      <c r="N57" s="145"/>
      <c r="O57" s="161">
        <v>5723.5</v>
      </c>
      <c r="P57" s="145"/>
      <c r="Q57" s="145"/>
      <c r="R57" s="161">
        <v>1076.5</v>
      </c>
      <c r="S57" s="145"/>
      <c r="U57" s="161">
        <f t="shared" si="0"/>
        <v>1.2535398511127125</v>
      </c>
      <c r="V57" s="145"/>
      <c r="W57" s="161">
        <f t="shared" si="1"/>
        <v>0.84169117647058822</v>
      </c>
      <c r="X57" s="145"/>
    </row>
    <row r="58" spans="2:24" x14ac:dyDescent="0.2">
      <c r="B58" s="102" t="s">
        <v>279</v>
      </c>
      <c r="C58" s="150" t="s">
        <v>280</v>
      </c>
      <c r="D58" s="145"/>
      <c r="E58" s="145"/>
      <c r="F58" s="145"/>
      <c r="G58" s="150"/>
      <c r="H58" s="150"/>
      <c r="I58" s="106">
        <v>4565.87</v>
      </c>
      <c r="J58" s="106">
        <v>6800</v>
      </c>
      <c r="K58" s="106">
        <v>3810.57</v>
      </c>
      <c r="L58" s="161">
        <v>1912.93</v>
      </c>
      <c r="M58" s="145"/>
      <c r="N58" s="145"/>
      <c r="O58" s="161">
        <v>5723.5</v>
      </c>
      <c r="P58" s="145"/>
      <c r="Q58" s="145"/>
      <c r="R58" s="161">
        <v>1076.5</v>
      </c>
      <c r="S58" s="145"/>
      <c r="U58" s="161">
        <f t="shared" si="0"/>
        <v>1.2535398511127125</v>
      </c>
      <c r="V58" s="145"/>
      <c r="W58" s="161">
        <f t="shared" si="1"/>
        <v>0.84169117647058822</v>
      </c>
      <c r="X58" s="145"/>
    </row>
    <row r="59" spans="2:24" ht="23.25" customHeight="1" x14ac:dyDescent="0.2">
      <c r="B59" s="102" t="s">
        <v>281</v>
      </c>
      <c r="C59" s="150" t="s">
        <v>85</v>
      </c>
      <c r="D59" s="145"/>
      <c r="E59" s="145"/>
      <c r="F59" s="145"/>
      <c r="G59" s="150"/>
      <c r="H59" s="150"/>
      <c r="I59" s="106">
        <v>3482.13</v>
      </c>
      <c r="J59" s="106">
        <v>4400</v>
      </c>
      <c r="K59" s="106">
        <v>1751.65</v>
      </c>
      <c r="L59" s="161">
        <v>1316.34</v>
      </c>
      <c r="M59" s="145"/>
      <c r="N59" s="145"/>
      <c r="O59" s="161">
        <v>3067.99</v>
      </c>
      <c r="P59" s="145"/>
      <c r="Q59" s="145"/>
      <c r="R59" s="161">
        <v>1332.01</v>
      </c>
      <c r="S59" s="145"/>
      <c r="U59" s="161">
        <f t="shared" si="0"/>
        <v>0.88106704804243374</v>
      </c>
      <c r="V59" s="145"/>
      <c r="W59" s="161">
        <f t="shared" si="1"/>
        <v>0.69727045454545444</v>
      </c>
      <c r="X59" s="145"/>
    </row>
    <row r="60" spans="2:24" ht="21" customHeight="1" x14ac:dyDescent="0.2">
      <c r="B60" s="102" t="s">
        <v>282</v>
      </c>
      <c r="C60" s="150" t="s">
        <v>283</v>
      </c>
      <c r="D60" s="145"/>
      <c r="E60" s="145"/>
      <c r="F60" s="145"/>
      <c r="G60" s="150"/>
      <c r="H60" s="150"/>
      <c r="I60" s="106">
        <v>1082.93</v>
      </c>
      <c r="J60" s="106">
        <v>1700</v>
      </c>
      <c r="K60" s="106">
        <v>1629.85</v>
      </c>
      <c r="L60" s="161">
        <v>238.41</v>
      </c>
      <c r="M60" s="145"/>
      <c r="N60" s="145"/>
      <c r="O60" s="161">
        <v>1868.26</v>
      </c>
      <c r="P60" s="145"/>
      <c r="Q60" s="145"/>
      <c r="R60" s="161">
        <v>-168.26</v>
      </c>
      <c r="S60" s="145"/>
      <c r="U60" s="161">
        <f t="shared" si="0"/>
        <v>1.725189993813081</v>
      </c>
      <c r="V60" s="145"/>
      <c r="W60" s="161">
        <f t="shared" si="1"/>
        <v>1.0989764705882352</v>
      </c>
      <c r="X60" s="145"/>
    </row>
    <row r="61" spans="2:24" x14ac:dyDescent="0.2">
      <c r="B61" s="102" t="s">
        <v>284</v>
      </c>
      <c r="C61" s="150" t="s">
        <v>285</v>
      </c>
      <c r="D61" s="145"/>
      <c r="E61" s="145"/>
      <c r="F61" s="145"/>
      <c r="G61" s="150"/>
      <c r="H61" s="150"/>
      <c r="I61" s="106">
        <v>0.81</v>
      </c>
      <c r="J61" s="106">
        <v>700</v>
      </c>
      <c r="K61" s="106">
        <v>429.07</v>
      </c>
      <c r="L61" s="161">
        <v>358.18</v>
      </c>
      <c r="M61" s="145"/>
      <c r="N61" s="145"/>
      <c r="O61" s="161">
        <v>787.25</v>
      </c>
      <c r="P61" s="145"/>
      <c r="Q61" s="145"/>
      <c r="R61" s="161">
        <v>-87.25</v>
      </c>
      <c r="S61" s="145"/>
      <c r="U61" s="161">
        <f t="shared" si="0"/>
        <v>971.91358024691351</v>
      </c>
      <c r="V61" s="145"/>
      <c r="W61" s="161">
        <f t="shared" si="1"/>
        <v>1.1246428571428571</v>
      </c>
      <c r="X61" s="145"/>
    </row>
    <row r="62" spans="2:24" ht="20.25" customHeight="1" x14ac:dyDescent="0.2">
      <c r="B62" s="102" t="s">
        <v>286</v>
      </c>
      <c r="C62" s="150" t="s">
        <v>88</v>
      </c>
      <c r="D62" s="145"/>
      <c r="E62" s="145"/>
      <c r="F62" s="145"/>
      <c r="G62" s="150"/>
      <c r="H62" s="150"/>
      <c r="I62" s="106">
        <v>259463.44</v>
      </c>
      <c r="J62" s="106">
        <v>267100</v>
      </c>
      <c r="K62" s="106">
        <v>148820.69</v>
      </c>
      <c r="L62" s="161">
        <v>121249.88</v>
      </c>
      <c r="M62" s="145"/>
      <c r="N62" s="145"/>
      <c r="O62" s="161">
        <v>270070.57</v>
      </c>
      <c r="P62" s="145"/>
      <c r="Q62" s="145"/>
      <c r="R62" s="161">
        <v>-2970.57</v>
      </c>
      <c r="S62" s="145"/>
      <c r="U62" s="161">
        <f t="shared" si="0"/>
        <v>1.0408810196920228</v>
      </c>
      <c r="V62" s="145"/>
      <c r="W62" s="161">
        <f t="shared" si="1"/>
        <v>1.0111215649569449</v>
      </c>
      <c r="X62" s="145"/>
    </row>
    <row r="63" spans="2:24" ht="19.5" customHeight="1" x14ac:dyDescent="0.2">
      <c r="B63" s="102" t="s">
        <v>287</v>
      </c>
      <c r="C63" s="150" t="s">
        <v>89</v>
      </c>
      <c r="D63" s="145"/>
      <c r="E63" s="145"/>
      <c r="F63" s="145"/>
      <c r="G63" s="150"/>
      <c r="H63" s="150"/>
      <c r="I63" s="106">
        <v>259463.44</v>
      </c>
      <c r="J63" s="106">
        <v>267100</v>
      </c>
      <c r="K63" s="106">
        <v>148820.69</v>
      </c>
      <c r="L63" s="161">
        <v>121249.88</v>
      </c>
      <c r="M63" s="145"/>
      <c r="N63" s="145"/>
      <c r="O63" s="161">
        <v>270070.57</v>
      </c>
      <c r="P63" s="145"/>
      <c r="Q63" s="145"/>
      <c r="R63" s="161">
        <v>-2970.57</v>
      </c>
      <c r="S63" s="145"/>
      <c r="U63" s="161">
        <f t="shared" si="0"/>
        <v>1.0408810196920228</v>
      </c>
      <c r="V63" s="145"/>
      <c r="W63" s="161">
        <f t="shared" si="1"/>
        <v>1.0111215649569449</v>
      </c>
      <c r="X63" s="145"/>
    </row>
    <row r="64" spans="2:24" ht="24" customHeight="1" x14ac:dyDescent="0.2">
      <c r="B64" s="102" t="s">
        <v>288</v>
      </c>
      <c r="C64" s="150" t="s">
        <v>90</v>
      </c>
      <c r="D64" s="145"/>
      <c r="E64" s="145"/>
      <c r="F64" s="145"/>
      <c r="G64" s="150"/>
      <c r="H64" s="150"/>
      <c r="I64" s="106">
        <v>0</v>
      </c>
      <c r="J64" s="106">
        <v>1700</v>
      </c>
      <c r="K64" s="106">
        <v>828.02</v>
      </c>
      <c r="L64" s="161">
        <v>0</v>
      </c>
      <c r="M64" s="145"/>
      <c r="N64" s="145"/>
      <c r="O64" s="161">
        <v>828.02</v>
      </c>
      <c r="P64" s="145"/>
      <c r="Q64" s="145"/>
      <c r="R64" s="161">
        <v>871.98</v>
      </c>
      <c r="S64" s="145"/>
      <c r="U64" s="161" t="s">
        <v>121</v>
      </c>
      <c r="V64" s="145"/>
      <c r="W64" s="161">
        <f t="shared" si="1"/>
        <v>0.48707058823529409</v>
      </c>
      <c r="X64" s="145"/>
    </row>
    <row r="65" spans="2:24" ht="21.75" customHeight="1" x14ac:dyDescent="0.2">
      <c r="B65" s="102" t="s">
        <v>289</v>
      </c>
      <c r="C65" s="150" t="s">
        <v>91</v>
      </c>
      <c r="D65" s="145"/>
      <c r="E65" s="145"/>
      <c r="F65" s="145"/>
      <c r="G65" s="150"/>
      <c r="H65" s="150"/>
      <c r="I65" s="106">
        <v>259463.44</v>
      </c>
      <c r="J65" s="106">
        <v>265400</v>
      </c>
      <c r="K65" s="106">
        <v>147992.67000000001</v>
      </c>
      <c r="L65" s="161">
        <v>121249.88</v>
      </c>
      <c r="M65" s="145"/>
      <c r="N65" s="145"/>
      <c r="O65" s="161">
        <v>269242.55</v>
      </c>
      <c r="P65" s="145"/>
      <c r="Q65" s="145"/>
      <c r="R65" s="161">
        <v>-3842.55</v>
      </c>
      <c r="S65" s="145"/>
      <c r="U65" s="161">
        <f t="shared" si="0"/>
        <v>1.0376897415682147</v>
      </c>
      <c r="V65" s="145"/>
      <c r="W65" s="161">
        <f t="shared" si="1"/>
        <v>1.0144783345892991</v>
      </c>
      <c r="X65" s="145"/>
    </row>
    <row r="66" spans="2:24" x14ac:dyDescent="0.2">
      <c r="B66" s="102" t="s">
        <v>290</v>
      </c>
      <c r="C66" s="150" t="s">
        <v>291</v>
      </c>
      <c r="D66" s="145"/>
      <c r="E66" s="145"/>
      <c r="F66" s="145"/>
      <c r="G66" s="150"/>
      <c r="H66" s="150"/>
      <c r="I66" s="106">
        <v>3345.68</v>
      </c>
      <c r="J66" s="106">
        <v>790</v>
      </c>
      <c r="K66" s="106">
        <v>0</v>
      </c>
      <c r="L66" s="161">
        <v>386.47</v>
      </c>
      <c r="M66" s="145"/>
      <c r="N66" s="145"/>
      <c r="O66" s="161">
        <v>386.47</v>
      </c>
      <c r="P66" s="145"/>
      <c r="Q66" s="145"/>
      <c r="R66" s="161">
        <v>403.53</v>
      </c>
      <c r="S66" s="145"/>
      <c r="U66" s="161">
        <f t="shared" si="0"/>
        <v>0.11551313933191461</v>
      </c>
      <c r="V66" s="145"/>
      <c r="W66" s="161">
        <f t="shared" si="1"/>
        <v>0.48920253164556965</v>
      </c>
      <c r="X66" s="145"/>
    </row>
    <row r="67" spans="2:24" x14ac:dyDescent="0.2">
      <c r="B67" s="102" t="s">
        <v>292</v>
      </c>
      <c r="C67" s="150" t="s">
        <v>30</v>
      </c>
      <c r="D67" s="145"/>
      <c r="E67" s="145"/>
      <c r="F67" s="145"/>
      <c r="G67" s="150"/>
      <c r="H67" s="150"/>
      <c r="I67" s="106">
        <v>0</v>
      </c>
      <c r="J67" s="106">
        <v>790</v>
      </c>
      <c r="K67" s="106">
        <v>0</v>
      </c>
      <c r="L67" s="161">
        <v>386.47</v>
      </c>
      <c r="M67" s="145"/>
      <c r="N67" s="145"/>
      <c r="O67" s="161">
        <v>386.47</v>
      </c>
      <c r="P67" s="145"/>
      <c r="Q67" s="145"/>
      <c r="R67" s="161">
        <v>403.53</v>
      </c>
      <c r="S67" s="145"/>
      <c r="U67" s="161" t="s">
        <v>121</v>
      </c>
      <c r="V67" s="145"/>
      <c r="W67" s="161">
        <f t="shared" si="1"/>
        <v>0.48920253164556965</v>
      </c>
      <c r="X67" s="145"/>
    </row>
    <row r="68" spans="2:24" x14ac:dyDescent="0.2">
      <c r="B68" s="102" t="s">
        <v>293</v>
      </c>
      <c r="C68" s="150" t="s">
        <v>93</v>
      </c>
      <c r="D68" s="145"/>
      <c r="E68" s="145"/>
      <c r="F68" s="145"/>
      <c r="G68" s="150"/>
      <c r="H68" s="150"/>
      <c r="I68" s="106">
        <v>0</v>
      </c>
      <c r="J68" s="106">
        <v>400</v>
      </c>
      <c r="K68" s="106">
        <v>0</v>
      </c>
      <c r="L68" s="161">
        <v>0</v>
      </c>
      <c r="M68" s="145"/>
      <c r="N68" s="145"/>
      <c r="O68" s="161">
        <v>0</v>
      </c>
      <c r="P68" s="145"/>
      <c r="Q68" s="145"/>
      <c r="R68" s="161">
        <v>400</v>
      </c>
      <c r="S68" s="145"/>
      <c r="U68" s="161" t="s">
        <v>121</v>
      </c>
      <c r="V68" s="145"/>
      <c r="W68" s="161">
        <f t="shared" si="1"/>
        <v>0</v>
      </c>
      <c r="X68" s="145"/>
    </row>
    <row r="69" spans="2:24" x14ac:dyDescent="0.2">
      <c r="B69" s="102" t="s">
        <v>294</v>
      </c>
      <c r="C69" s="150" t="s">
        <v>94</v>
      </c>
      <c r="D69" s="145"/>
      <c r="E69" s="145"/>
      <c r="F69" s="145"/>
      <c r="G69" s="150"/>
      <c r="H69" s="150"/>
      <c r="I69" s="106">
        <v>0</v>
      </c>
      <c r="J69" s="106">
        <v>390</v>
      </c>
      <c r="K69" s="106">
        <v>0</v>
      </c>
      <c r="L69" s="161">
        <v>386.47</v>
      </c>
      <c r="M69" s="145"/>
      <c r="N69" s="145"/>
      <c r="O69" s="161">
        <v>386.47</v>
      </c>
      <c r="P69" s="145"/>
      <c r="Q69" s="145"/>
      <c r="R69" s="161">
        <v>3.53</v>
      </c>
      <c r="S69" s="145"/>
      <c r="U69" s="161" t="s">
        <v>121</v>
      </c>
      <c r="V69" s="145"/>
      <c r="W69" s="161">
        <f t="shared" si="1"/>
        <v>0.99094871794871797</v>
      </c>
      <c r="X69" s="145"/>
    </row>
    <row r="70" spans="2:24" x14ac:dyDescent="0.2">
      <c r="B70" s="102" t="s">
        <v>295</v>
      </c>
      <c r="C70" s="150" t="s">
        <v>296</v>
      </c>
      <c r="D70" s="145"/>
      <c r="E70" s="145"/>
      <c r="F70" s="145"/>
      <c r="G70" s="150"/>
      <c r="H70" s="150"/>
      <c r="I70" s="106">
        <v>3345.68</v>
      </c>
      <c r="J70" s="106">
        <v>0</v>
      </c>
      <c r="K70" s="106">
        <v>0</v>
      </c>
      <c r="L70" s="161">
        <v>0</v>
      </c>
      <c r="M70" s="145"/>
      <c r="N70" s="145"/>
      <c r="O70" s="161">
        <v>0</v>
      </c>
      <c r="P70" s="145"/>
      <c r="Q70" s="145"/>
      <c r="R70" s="161">
        <v>0</v>
      </c>
      <c r="S70" s="145"/>
      <c r="U70" s="161">
        <f t="shared" si="0"/>
        <v>0</v>
      </c>
      <c r="V70" s="145"/>
      <c r="W70" s="161" t="s">
        <v>121</v>
      </c>
      <c r="X70" s="145"/>
    </row>
    <row r="71" spans="2:24" x14ac:dyDescent="0.2">
      <c r="B71" s="102" t="s">
        <v>297</v>
      </c>
      <c r="C71" s="150" t="s">
        <v>95</v>
      </c>
      <c r="D71" s="145"/>
      <c r="E71" s="145"/>
      <c r="F71" s="145"/>
      <c r="G71" s="150"/>
      <c r="H71" s="150"/>
      <c r="I71" s="106">
        <v>3345.68</v>
      </c>
      <c r="J71" s="106">
        <v>0</v>
      </c>
      <c r="K71" s="106">
        <v>0</v>
      </c>
      <c r="L71" s="161">
        <v>0</v>
      </c>
      <c r="M71" s="145"/>
      <c r="N71" s="145"/>
      <c r="O71" s="161">
        <v>0</v>
      </c>
      <c r="P71" s="145"/>
      <c r="Q71" s="145"/>
      <c r="R71" s="161">
        <v>0</v>
      </c>
      <c r="S71" s="145"/>
      <c r="U71" s="161">
        <f t="shared" si="0"/>
        <v>0</v>
      </c>
      <c r="V71" s="145"/>
      <c r="W71" s="161" t="s">
        <v>121</v>
      </c>
      <c r="X71" s="145"/>
    </row>
    <row r="72" spans="2:24" ht="15" customHeight="1" x14ac:dyDescent="0.2">
      <c r="B72" s="102" t="s">
        <v>173</v>
      </c>
      <c r="C72" s="150" t="s">
        <v>174</v>
      </c>
      <c r="D72" s="145"/>
      <c r="E72" s="145"/>
      <c r="F72" s="145"/>
      <c r="G72" s="150"/>
      <c r="H72" s="150"/>
      <c r="I72" s="106">
        <v>151118.95000000001</v>
      </c>
      <c r="J72" s="106">
        <v>178580</v>
      </c>
      <c r="K72" s="106">
        <v>36542.300000000003</v>
      </c>
      <c r="L72" s="161">
        <v>110242.81</v>
      </c>
      <c r="M72" s="145"/>
      <c r="N72" s="145"/>
      <c r="O72" s="161">
        <v>146785.10999999999</v>
      </c>
      <c r="P72" s="145"/>
      <c r="Q72" s="145"/>
      <c r="R72" s="161">
        <v>31794.89</v>
      </c>
      <c r="S72" s="145"/>
      <c r="U72" s="161">
        <f t="shared" si="0"/>
        <v>0.9713216641592598</v>
      </c>
      <c r="V72" s="145"/>
      <c r="W72" s="161">
        <f t="shared" si="1"/>
        <v>0.82195716205622127</v>
      </c>
      <c r="X72" s="145"/>
    </row>
    <row r="73" spans="2:24" ht="22.5" customHeight="1" x14ac:dyDescent="0.2">
      <c r="B73" s="102" t="s">
        <v>298</v>
      </c>
      <c r="C73" s="150" t="s">
        <v>97</v>
      </c>
      <c r="D73" s="145"/>
      <c r="E73" s="145"/>
      <c r="F73" s="145"/>
      <c r="G73" s="150"/>
      <c r="H73" s="150"/>
      <c r="I73" s="106">
        <v>2856.46</v>
      </c>
      <c r="J73" s="106">
        <v>730</v>
      </c>
      <c r="K73" s="106">
        <v>0</v>
      </c>
      <c r="L73" s="161">
        <v>1149.6199999999999</v>
      </c>
      <c r="M73" s="145"/>
      <c r="N73" s="145"/>
      <c r="O73" s="161">
        <v>1149.6199999999999</v>
      </c>
      <c r="P73" s="145"/>
      <c r="Q73" s="145"/>
      <c r="R73" s="161">
        <v>-419.62</v>
      </c>
      <c r="S73" s="145"/>
      <c r="U73" s="161">
        <f t="shared" si="0"/>
        <v>0.40246318870209974</v>
      </c>
      <c r="V73" s="145"/>
      <c r="W73" s="161">
        <f t="shared" si="1"/>
        <v>1.574821917808219</v>
      </c>
      <c r="X73" s="145"/>
    </row>
    <row r="74" spans="2:24" ht="10.5" customHeight="1" x14ac:dyDescent="0.2">
      <c r="B74" s="102" t="s">
        <v>299</v>
      </c>
      <c r="C74" s="150" t="s">
        <v>300</v>
      </c>
      <c r="D74" s="145"/>
      <c r="E74" s="145"/>
      <c r="F74" s="145"/>
      <c r="G74" s="150"/>
      <c r="H74" s="150"/>
      <c r="I74" s="106">
        <v>2856.46</v>
      </c>
      <c r="J74" s="106">
        <v>730</v>
      </c>
      <c r="K74" s="106">
        <v>0</v>
      </c>
      <c r="L74" s="161">
        <v>1149.6199999999999</v>
      </c>
      <c r="M74" s="145"/>
      <c r="N74" s="145"/>
      <c r="O74" s="161">
        <v>1149.6199999999999</v>
      </c>
      <c r="P74" s="145"/>
      <c r="Q74" s="145"/>
      <c r="R74" s="161">
        <v>-419.62</v>
      </c>
      <c r="S74" s="145"/>
      <c r="U74" s="161">
        <f t="shared" si="0"/>
        <v>0.40246318870209974</v>
      </c>
      <c r="V74" s="145"/>
      <c r="W74" s="161">
        <f t="shared" si="1"/>
        <v>1.574821917808219</v>
      </c>
      <c r="X74" s="145"/>
    </row>
    <row r="75" spans="2:24" x14ac:dyDescent="0.2">
      <c r="B75" s="102" t="s">
        <v>301</v>
      </c>
      <c r="C75" s="150" t="s">
        <v>98</v>
      </c>
      <c r="D75" s="145"/>
      <c r="E75" s="145"/>
      <c r="F75" s="145"/>
      <c r="G75" s="150"/>
      <c r="H75" s="150"/>
      <c r="I75" s="106">
        <v>2856.46</v>
      </c>
      <c r="J75" s="106">
        <v>730</v>
      </c>
      <c r="K75" s="106">
        <v>0</v>
      </c>
      <c r="L75" s="161">
        <v>1149.6199999999999</v>
      </c>
      <c r="M75" s="145"/>
      <c r="N75" s="145"/>
      <c r="O75" s="161">
        <v>1149.6199999999999</v>
      </c>
      <c r="P75" s="145"/>
      <c r="Q75" s="145"/>
      <c r="R75" s="161">
        <v>-419.62</v>
      </c>
      <c r="S75" s="145"/>
      <c r="U75" s="161">
        <f t="shared" si="0"/>
        <v>0.40246318870209974</v>
      </c>
      <c r="V75" s="145"/>
      <c r="W75" s="161">
        <f t="shared" si="1"/>
        <v>1.574821917808219</v>
      </c>
      <c r="X75" s="145"/>
    </row>
    <row r="76" spans="2:24" ht="21" customHeight="1" x14ac:dyDescent="0.2">
      <c r="B76" s="102" t="s">
        <v>302</v>
      </c>
      <c r="C76" s="150" t="s">
        <v>99</v>
      </c>
      <c r="D76" s="145"/>
      <c r="E76" s="145"/>
      <c r="F76" s="145"/>
      <c r="G76" s="150"/>
      <c r="H76" s="150"/>
      <c r="I76" s="106">
        <v>141219.88</v>
      </c>
      <c r="J76" s="106">
        <v>52190</v>
      </c>
      <c r="K76" s="106">
        <v>36542.300000000003</v>
      </c>
      <c r="L76" s="161">
        <v>79419.88</v>
      </c>
      <c r="M76" s="145"/>
      <c r="N76" s="145"/>
      <c r="O76" s="161">
        <v>115962.18</v>
      </c>
      <c r="P76" s="145"/>
      <c r="Q76" s="145"/>
      <c r="R76" s="161">
        <v>-63772.18</v>
      </c>
      <c r="S76" s="145"/>
      <c r="U76" s="161">
        <f t="shared" si="0"/>
        <v>0.82114628620276398</v>
      </c>
      <c r="V76" s="145"/>
      <c r="W76" s="161">
        <f t="shared" si="1"/>
        <v>2.2219233569649357</v>
      </c>
      <c r="X76" s="145"/>
    </row>
    <row r="77" spans="2:24" ht="21" customHeight="1" x14ac:dyDescent="0.25">
      <c r="B77" s="107">
        <v>421</v>
      </c>
      <c r="C77" s="102" t="s">
        <v>303</v>
      </c>
      <c r="D77"/>
      <c r="E77"/>
      <c r="F77"/>
      <c r="G77" s="102"/>
      <c r="H77" s="102"/>
      <c r="I77" s="106">
        <v>79.63</v>
      </c>
      <c r="J77" s="106">
        <v>0</v>
      </c>
      <c r="K77" s="106">
        <v>0</v>
      </c>
      <c r="L77" s="106">
        <v>0</v>
      </c>
      <c r="O77" s="161">
        <v>0</v>
      </c>
      <c r="P77" s="161"/>
      <c r="Q77" s="161"/>
      <c r="R77" s="161">
        <v>0</v>
      </c>
      <c r="S77" s="161"/>
      <c r="U77" s="161">
        <f t="shared" ref="U77:U98" si="2">O77/I77</f>
        <v>0</v>
      </c>
      <c r="V77" s="161"/>
      <c r="W77" s="161" t="s">
        <v>121</v>
      </c>
      <c r="X77" s="161"/>
    </row>
    <row r="78" spans="2:24" ht="21" customHeight="1" x14ac:dyDescent="0.25">
      <c r="B78" s="107">
        <v>4212</v>
      </c>
      <c r="C78" s="102" t="s">
        <v>101</v>
      </c>
      <c r="D78"/>
      <c r="E78"/>
      <c r="F78"/>
      <c r="G78" s="102"/>
      <c r="H78" s="102"/>
      <c r="I78" s="106">
        <v>79.63</v>
      </c>
      <c r="J78" s="106">
        <v>0</v>
      </c>
      <c r="K78" s="106">
        <v>0</v>
      </c>
      <c r="L78" s="106">
        <v>0</v>
      </c>
      <c r="O78" s="161">
        <v>0</v>
      </c>
      <c r="P78" s="161"/>
      <c r="Q78" s="161"/>
      <c r="R78" s="106">
        <v>0</v>
      </c>
      <c r="U78" s="161">
        <f t="shared" si="2"/>
        <v>0</v>
      </c>
      <c r="V78" s="161"/>
      <c r="W78" s="161" t="s">
        <v>121</v>
      </c>
      <c r="X78" s="161"/>
    </row>
    <row r="79" spans="2:24" x14ac:dyDescent="0.2">
      <c r="B79" s="102" t="s">
        <v>304</v>
      </c>
      <c r="C79" s="150" t="s">
        <v>305</v>
      </c>
      <c r="D79" s="145"/>
      <c r="E79" s="145"/>
      <c r="F79" s="145"/>
      <c r="G79" s="150"/>
      <c r="H79" s="150"/>
      <c r="I79" s="106">
        <v>82122.429999999993</v>
      </c>
      <c r="J79" s="106">
        <v>41390</v>
      </c>
      <c r="K79" s="106">
        <v>31268.400000000001</v>
      </c>
      <c r="L79" s="161">
        <v>74905.33</v>
      </c>
      <c r="M79" s="145"/>
      <c r="N79" s="145"/>
      <c r="O79" s="161">
        <v>106173.73</v>
      </c>
      <c r="P79" s="145"/>
      <c r="Q79" s="145"/>
      <c r="R79" s="161">
        <v>-64783.73</v>
      </c>
      <c r="S79" s="145"/>
      <c r="U79" s="161">
        <f t="shared" si="2"/>
        <v>1.2928712654995718</v>
      </c>
      <c r="V79" s="145"/>
      <c r="W79" s="161">
        <f t="shared" ref="W79:W98" si="3">O79/J79</f>
        <v>2.5652024643633728</v>
      </c>
      <c r="X79" s="145"/>
    </row>
    <row r="80" spans="2:24" x14ac:dyDescent="0.2">
      <c r="B80" s="102" t="s">
        <v>306</v>
      </c>
      <c r="C80" s="150" t="s">
        <v>102</v>
      </c>
      <c r="D80" s="145"/>
      <c r="E80" s="145"/>
      <c r="F80" s="145"/>
      <c r="G80" s="150"/>
      <c r="H80" s="150"/>
      <c r="I80" s="106">
        <v>25431.72</v>
      </c>
      <c r="J80" s="106">
        <v>15370</v>
      </c>
      <c r="K80" s="106">
        <v>4468.66</v>
      </c>
      <c r="L80" s="161">
        <v>13773.62</v>
      </c>
      <c r="M80" s="145"/>
      <c r="N80" s="145"/>
      <c r="O80" s="161">
        <v>18242.28</v>
      </c>
      <c r="P80" s="145"/>
      <c r="Q80" s="145"/>
      <c r="R80" s="161">
        <v>-2872.28</v>
      </c>
      <c r="S80" s="145"/>
      <c r="U80" s="161">
        <f t="shared" si="2"/>
        <v>0.71730421693853175</v>
      </c>
      <c r="V80" s="145"/>
      <c r="W80" s="161">
        <f t="shared" si="3"/>
        <v>1.186875731945348</v>
      </c>
      <c r="X80" s="145"/>
    </row>
    <row r="81" spans="2:24" x14ac:dyDescent="0.2">
      <c r="B81" s="102" t="s">
        <v>307</v>
      </c>
      <c r="C81" s="150" t="s">
        <v>103</v>
      </c>
      <c r="D81" s="145"/>
      <c r="E81" s="145"/>
      <c r="F81" s="145"/>
      <c r="G81" s="150"/>
      <c r="H81" s="150"/>
      <c r="I81" s="106">
        <v>914.53</v>
      </c>
      <c r="J81" s="106">
        <v>300</v>
      </c>
      <c r="K81" s="106">
        <v>193.14</v>
      </c>
      <c r="L81" s="161">
        <v>19716.490000000002</v>
      </c>
      <c r="M81" s="145"/>
      <c r="N81" s="145"/>
      <c r="O81" s="161">
        <v>19909.63</v>
      </c>
      <c r="P81" s="145"/>
      <c r="Q81" s="145"/>
      <c r="R81" s="161">
        <v>-19609.63</v>
      </c>
      <c r="S81" s="145"/>
      <c r="U81" s="161">
        <f t="shared" si="2"/>
        <v>21.770341049500839</v>
      </c>
      <c r="V81" s="145"/>
      <c r="W81" s="161">
        <f t="shared" si="3"/>
        <v>66.365433333333343</v>
      </c>
      <c r="X81" s="145"/>
    </row>
    <row r="82" spans="2:24" x14ac:dyDescent="0.2">
      <c r="B82" s="102" t="s">
        <v>308</v>
      </c>
      <c r="C82" s="150" t="s">
        <v>104</v>
      </c>
      <c r="D82" s="145"/>
      <c r="E82" s="145"/>
      <c r="F82" s="145"/>
      <c r="G82" s="150"/>
      <c r="H82" s="150"/>
      <c r="I82" s="106">
        <v>6636.19</v>
      </c>
      <c r="J82" s="106">
        <v>900</v>
      </c>
      <c r="K82" s="106">
        <v>800.31</v>
      </c>
      <c r="L82" s="161">
        <v>685</v>
      </c>
      <c r="M82" s="145"/>
      <c r="N82" s="145"/>
      <c r="O82" s="161">
        <v>1485.31</v>
      </c>
      <c r="P82" s="145"/>
      <c r="Q82" s="145"/>
      <c r="R82" s="161">
        <v>-585.30999999999995</v>
      </c>
      <c r="S82" s="145"/>
      <c r="U82" s="161">
        <f t="shared" si="2"/>
        <v>0.22381969172070118</v>
      </c>
      <c r="V82" s="145"/>
      <c r="W82" s="161">
        <f t="shared" si="3"/>
        <v>1.6503444444444444</v>
      </c>
      <c r="X82" s="145"/>
    </row>
    <row r="83" spans="2:24" x14ac:dyDescent="0.2">
      <c r="B83" s="102" t="s">
        <v>309</v>
      </c>
      <c r="C83" s="150" t="s">
        <v>105</v>
      </c>
      <c r="D83" s="145"/>
      <c r="E83" s="145"/>
      <c r="F83" s="145"/>
      <c r="G83" s="150"/>
      <c r="H83" s="150"/>
      <c r="I83" s="106">
        <v>46177.22</v>
      </c>
      <c r="J83" s="106">
        <v>15020</v>
      </c>
      <c r="K83" s="106">
        <v>16347.5</v>
      </c>
      <c r="L83" s="161">
        <v>38992.129999999997</v>
      </c>
      <c r="M83" s="145"/>
      <c r="N83" s="145"/>
      <c r="O83" s="161">
        <v>55339.63</v>
      </c>
      <c r="P83" s="145"/>
      <c r="Q83" s="145"/>
      <c r="R83" s="161">
        <v>-40319.629999999997</v>
      </c>
      <c r="S83" s="145"/>
      <c r="U83" s="161">
        <f t="shared" si="2"/>
        <v>1.1984183976428204</v>
      </c>
      <c r="V83" s="145"/>
      <c r="W83" s="161">
        <f t="shared" si="3"/>
        <v>3.6843961384820236</v>
      </c>
      <c r="X83" s="145"/>
    </row>
    <row r="84" spans="2:24" x14ac:dyDescent="0.2">
      <c r="B84" s="102" t="s">
        <v>310</v>
      </c>
      <c r="C84" s="150" t="s">
        <v>106</v>
      </c>
      <c r="D84" s="145"/>
      <c r="E84" s="145"/>
      <c r="F84" s="145"/>
      <c r="G84" s="150"/>
      <c r="H84" s="150"/>
      <c r="I84" s="106">
        <v>1053.32</v>
      </c>
      <c r="J84" s="106">
        <v>2500</v>
      </c>
      <c r="K84" s="106">
        <v>2157.46</v>
      </c>
      <c r="L84" s="161">
        <v>586.39</v>
      </c>
      <c r="M84" s="145"/>
      <c r="N84" s="145"/>
      <c r="O84" s="161">
        <v>2743.85</v>
      </c>
      <c r="P84" s="145"/>
      <c r="Q84" s="145"/>
      <c r="R84" s="161">
        <v>-243.85</v>
      </c>
      <c r="S84" s="145"/>
      <c r="U84" s="161">
        <f t="shared" si="2"/>
        <v>2.6049538601754452</v>
      </c>
      <c r="V84" s="145"/>
      <c r="W84" s="161">
        <f t="shared" si="3"/>
        <v>1.09754</v>
      </c>
      <c r="X84" s="145"/>
    </row>
    <row r="85" spans="2:24" x14ac:dyDescent="0.2">
      <c r="B85" s="102" t="s">
        <v>311</v>
      </c>
      <c r="C85" s="150" t="s">
        <v>107</v>
      </c>
      <c r="D85" s="145"/>
      <c r="E85" s="145"/>
      <c r="F85" s="145"/>
      <c r="G85" s="150"/>
      <c r="H85" s="150"/>
      <c r="I85" s="106">
        <v>0</v>
      </c>
      <c r="J85" s="106">
        <v>0</v>
      </c>
      <c r="K85" s="106">
        <v>0</v>
      </c>
      <c r="L85" s="161">
        <v>289</v>
      </c>
      <c r="M85" s="145"/>
      <c r="N85" s="145"/>
      <c r="O85" s="161">
        <v>289</v>
      </c>
      <c r="P85" s="145"/>
      <c r="Q85" s="145"/>
      <c r="R85" s="161">
        <v>-289</v>
      </c>
      <c r="S85" s="145"/>
      <c r="U85" s="161" t="s">
        <v>121</v>
      </c>
      <c r="V85" s="145"/>
      <c r="W85" s="161" t="s">
        <v>121</v>
      </c>
      <c r="X85" s="145"/>
    </row>
    <row r="86" spans="2:24" ht="22.5" customHeight="1" x14ac:dyDescent="0.2">
      <c r="B86" s="102" t="s">
        <v>312</v>
      </c>
      <c r="C86" s="150" t="s">
        <v>108</v>
      </c>
      <c r="D86" s="145"/>
      <c r="E86" s="145"/>
      <c r="F86" s="145"/>
      <c r="G86" s="150"/>
      <c r="H86" s="150"/>
      <c r="I86" s="106">
        <v>1909.45</v>
      </c>
      <c r="J86" s="106">
        <v>7300</v>
      </c>
      <c r="K86" s="106">
        <v>7301.33</v>
      </c>
      <c r="L86" s="161">
        <v>862.7</v>
      </c>
      <c r="M86" s="145"/>
      <c r="N86" s="145"/>
      <c r="O86" s="161">
        <v>8164.03</v>
      </c>
      <c r="P86" s="145"/>
      <c r="Q86" s="145"/>
      <c r="R86" s="161">
        <v>-864.03</v>
      </c>
      <c r="S86" s="145"/>
      <c r="U86" s="161">
        <f t="shared" si="2"/>
        <v>4.2755924480871457</v>
      </c>
      <c r="V86" s="145"/>
      <c r="W86" s="161">
        <f t="shared" si="3"/>
        <v>1.1183602739726026</v>
      </c>
      <c r="X86" s="145"/>
    </row>
    <row r="87" spans="2:24" ht="22.5" customHeight="1" x14ac:dyDescent="0.2">
      <c r="B87" s="102" t="s">
        <v>313</v>
      </c>
      <c r="C87" s="150" t="s">
        <v>109</v>
      </c>
      <c r="D87" s="145"/>
      <c r="E87" s="145"/>
      <c r="F87" s="145"/>
      <c r="G87" s="150"/>
      <c r="H87" s="150"/>
      <c r="I87" s="106">
        <v>3215.34</v>
      </c>
      <c r="J87" s="106">
        <v>5400</v>
      </c>
      <c r="K87" s="106">
        <v>206.8</v>
      </c>
      <c r="L87" s="161">
        <v>4514.55</v>
      </c>
      <c r="M87" s="145"/>
      <c r="N87" s="145"/>
      <c r="O87" s="161">
        <v>4721.3500000000004</v>
      </c>
      <c r="P87" s="145"/>
      <c r="Q87" s="145"/>
      <c r="R87" s="161">
        <v>678.65</v>
      </c>
      <c r="S87" s="145"/>
      <c r="U87" s="161">
        <f t="shared" si="2"/>
        <v>1.4683828148811635</v>
      </c>
      <c r="V87" s="145"/>
      <c r="W87" s="161">
        <f t="shared" si="3"/>
        <v>0.87432407407407409</v>
      </c>
      <c r="X87" s="145"/>
    </row>
    <row r="88" spans="2:24" x14ac:dyDescent="0.2">
      <c r="B88" s="102" t="s">
        <v>314</v>
      </c>
      <c r="C88" s="150" t="s">
        <v>110</v>
      </c>
      <c r="D88" s="145"/>
      <c r="E88" s="145"/>
      <c r="F88" s="145"/>
      <c r="G88" s="150"/>
      <c r="H88" s="150"/>
      <c r="I88" s="106">
        <v>3215.34</v>
      </c>
      <c r="J88" s="106">
        <v>5400</v>
      </c>
      <c r="K88" s="106">
        <v>206.8</v>
      </c>
      <c r="L88" s="161">
        <v>4514.55</v>
      </c>
      <c r="M88" s="145"/>
      <c r="N88" s="145"/>
      <c r="O88" s="161">
        <v>4721.3500000000004</v>
      </c>
      <c r="P88" s="145"/>
      <c r="Q88" s="145"/>
      <c r="R88" s="161">
        <v>678.65</v>
      </c>
      <c r="S88" s="145"/>
      <c r="U88" s="161">
        <f t="shared" si="2"/>
        <v>1.4683828148811635</v>
      </c>
      <c r="V88" s="145"/>
      <c r="W88" s="161">
        <f t="shared" si="3"/>
        <v>0.87432407407407409</v>
      </c>
      <c r="X88" s="145"/>
    </row>
    <row r="89" spans="2:24" x14ac:dyDescent="0.2">
      <c r="B89" s="102" t="s">
        <v>315</v>
      </c>
      <c r="C89" s="150" t="s">
        <v>316</v>
      </c>
      <c r="D89" s="145"/>
      <c r="E89" s="145"/>
      <c r="F89" s="145"/>
      <c r="G89" s="150"/>
      <c r="H89" s="150"/>
      <c r="I89" s="106">
        <v>11812.33</v>
      </c>
      <c r="J89" s="106">
        <v>0</v>
      </c>
      <c r="K89" s="106">
        <v>0</v>
      </c>
      <c r="L89" s="161">
        <v>0</v>
      </c>
      <c r="M89" s="145"/>
      <c r="N89" s="145"/>
      <c r="O89" s="161">
        <v>0</v>
      </c>
      <c r="P89" s="145"/>
      <c r="Q89" s="145"/>
      <c r="R89" s="161">
        <v>0</v>
      </c>
      <c r="S89" s="145"/>
      <c r="U89" s="161">
        <f t="shared" si="2"/>
        <v>0</v>
      </c>
      <c r="V89" s="145"/>
      <c r="W89" s="161" t="s">
        <v>121</v>
      </c>
      <c r="X89" s="145"/>
    </row>
    <row r="90" spans="2:24" x14ac:dyDescent="0.2">
      <c r="B90" s="102" t="s">
        <v>317</v>
      </c>
      <c r="C90" s="150" t="s">
        <v>111</v>
      </c>
      <c r="D90" s="145"/>
      <c r="E90" s="145"/>
      <c r="F90" s="145"/>
      <c r="G90" s="150"/>
      <c r="H90" s="150"/>
      <c r="I90" s="106">
        <v>11812.33</v>
      </c>
      <c r="J90" s="106">
        <v>0</v>
      </c>
      <c r="K90" s="106">
        <v>0</v>
      </c>
      <c r="L90" s="161">
        <v>0</v>
      </c>
      <c r="M90" s="145"/>
      <c r="N90" s="145"/>
      <c r="O90" s="161">
        <v>0</v>
      </c>
      <c r="P90" s="145"/>
      <c r="Q90" s="145"/>
      <c r="R90" s="161">
        <v>0</v>
      </c>
      <c r="S90" s="145"/>
      <c r="U90" s="161">
        <f t="shared" si="2"/>
        <v>0</v>
      </c>
      <c r="V90" s="145"/>
      <c r="W90" s="161" t="s">
        <v>121</v>
      </c>
      <c r="X90" s="145"/>
    </row>
    <row r="91" spans="2:24" x14ac:dyDescent="0.2">
      <c r="B91" s="102" t="s">
        <v>318</v>
      </c>
      <c r="C91" s="150" t="s">
        <v>112</v>
      </c>
      <c r="D91" s="145"/>
      <c r="E91" s="145"/>
      <c r="F91" s="145"/>
      <c r="G91" s="150"/>
      <c r="H91" s="150"/>
      <c r="I91" s="106">
        <v>43990.15</v>
      </c>
      <c r="J91" s="106">
        <v>5400</v>
      </c>
      <c r="K91" s="106">
        <v>5067.1000000000004</v>
      </c>
      <c r="L91" s="161">
        <v>0</v>
      </c>
      <c r="M91" s="145"/>
      <c r="N91" s="145"/>
      <c r="O91" s="161">
        <v>5067.1000000000004</v>
      </c>
      <c r="P91" s="145"/>
      <c r="Q91" s="145"/>
      <c r="R91" s="161">
        <v>332.9</v>
      </c>
      <c r="S91" s="145"/>
      <c r="U91" s="161">
        <f t="shared" si="2"/>
        <v>0.11518714985059156</v>
      </c>
      <c r="V91" s="145"/>
      <c r="W91" s="161">
        <f t="shared" si="3"/>
        <v>0.93835185185185188</v>
      </c>
      <c r="X91" s="145"/>
    </row>
    <row r="92" spans="2:24" x14ac:dyDescent="0.2">
      <c r="B92" s="102" t="s">
        <v>319</v>
      </c>
      <c r="C92" s="150" t="s">
        <v>113</v>
      </c>
      <c r="D92" s="145"/>
      <c r="E92" s="145"/>
      <c r="F92" s="145"/>
      <c r="G92" s="150"/>
      <c r="H92" s="150"/>
      <c r="I92" s="106">
        <v>40679.54</v>
      </c>
      <c r="J92" s="106">
        <v>5400</v>
      </c>
      <c r="K92" s="106">
        <v>5067.1000000000004</v>
      </c>
      <c r="L92" s="161">
        <v>0</v>
      </c>
      <c r="M92" s="145"/>
      <c r="N92" s="145"/>
      <c r="O92" s="161">
        <v>5067.1000000000004</v>
      </c>
      <c r="P92" s="145"/>
      <c r="Q92" s="145"/>
      <c r="R92" s="161">
        <v>332.9</v>
      </c>
      <c r="S92" s="145"/>
      <c r="U92" s="161">
        <f t="shared" si="2"/>
        <v>0.12456138884559659</v>
      </c>
      <c r="V92" s="145"/>
      <c r="W92" s="161">
        <f t="shared" si="3"/>
        <v>0.93835185185185188</v>
      </c>
      <c r="X92" s="145"/>
    </row>
    <row r="93" spans="2:24" x14ac:dyDescent="0.2">
      <c r="B93" s="102" t="s">
        <v>320</v>
      </c>
      <c r="C93" s="150" t="s">
        <v>114</v>
      </c>
      <c r="D93" s="145"/>
      <c r="E93" s="145"/>
      <c r="F93" s="145"/>
      <c r="G93" s="150"/>
      <c r="H93" s="150"/>
      <c r="I93" s="106">
        <v>3310.61</v>
      </c>
      <c r="J93" s="106">
        <v>0</v>
      </c>
      <c r="K93" s="106">
        <v>0</v>
      </c>
      <c r="L93" s="161">
        <v>0</v>
      </c>
      <c r="M93" s="145"/>
      <c r="N93" s="145"/>
      <c r="O93" s="161">
        <v>0</v>
      </c>
      <c r="P93" s="145"/>
      <c r="Q93" s="145"/>
      <c r="R93" s="161">
        <v>0</v>
      </c>
      <c r="S93" s="145"/>
      <c r="U93" s="161">
        <f t="shared" si="2"/>
        <v>0</v>
      </c>
      <c r="V93" s="145"/>
      <c r="W93" s="161" t="s">
        <v>121</v>
      </c>
      <c r="X93" s="145"/>
    </row>
    <row r="94" spans="2:24" ht="18.75" customHeight="1" x14ac:dyDescent="0.2">
      <c r="B94" s="102" t="s">
        <v>321</v>
      </c>
      <c r="C94" s="150" t="s">
        <v>322</v>
      </c>
      <c r="D94" s="145"/>
      <c r="E94" s="145"/>
      <c r="F94" s="145"/>
      <c r="G94" s="150"/>
      <c r="H94" s="150"/>
      <c r="I94" s="106">
        <v>7042.6</v>
      </c>
      <c r="J94" s="106">
        <v>125660</v>
      </c>
      <c r="K94" s="106">
        <v>0</v>
      </c>
      <c r="L94" s="161">
        <v>29673.31</v>
      </c>
      <c r="M94" s="145"/>
      <c r="N94" s="145"/>
      <c r="O94" s="161">
        <v>29673.31</v>
      </c>
      <c r="P94" s="145"/>
      <c r="Q94" s="145"/>
      <c r="R94" s="161">
        <v>95986.69</v>
      </c>
      <c r="S94" s="145"/>
      <c r="U94" s="161">
        <f t="shared" si="2"/>
        <v>4.2134027205861475</v>
      </c>
      <c r="V94" s="145"/>
      <c r="W94" s="161">
        <f t="shared" si="3"/>
        <v>0.23613966258156932</v>
      </c>
      <c r="X94" s="145"/>
    </row>
    <row r="95" spans="2:24" ht="21" customHeight="1" x14ac:dyDescent="0.2">
      <c r="B95" s="102" t="s">
        <v>323</v>
      </c>
      <c r="C95" s="150" t="s">
        <v>324</v>
      </c>
      <c r="D95" s="145"/>
      <c r="E95" s="145"/>
      <c r="F95" s="145"/>
      <c r="G95" s="150"/>
      <c r="H95" s="150"/>
      <c r="I95" s="106">
        <v>0</v>
      </c>
      <c r="J95" s="106">
        <v>25220</v>
      </c>
      <c r="K95" s="106">
        <v>0</v>
      </c>
      <c r="L95" s="161">
        <v>29673.31</v>
      </c>
      <c r="M95" s="145"/>
      <c r="N95" s="145"/>
      <c r="O95" s="161">
        <v>29673.31</v>
      </c>
      <c r="P95" s="145"/>
      <c r="Q95" s="145"/>
      <c r="R95" s="161">
        <v>-4453.3100000000004</v>
      </c>
      <c r="S95" s="145"/>
      <c r="U95" s="161" t="s">
        <v>121</v>
      </c>
      <c r="V95" s="145"/>
      <c r="W95" s="161">
        <f t="shared" si="3"/>
        <v>1.1765785091197463</v>
      </c>
      <c r="X95" s="145"/>
    </row>
    <row r="96" spans="2:24" ht="22.5" customHeight="1" x14ac:dyDescent="0.2">
      <c r="B96" s="102" t="s">
        <v>325</v>
      </c>
      <c r="C96" s="150" t="s">
        <v>324</v>
      </c>
      <c r="D96" s="145"/>
      <c r="E96" s="145"/>
      <c r="F96" s="145"/>
      <c r="G96" s="150"/>
      <c r="H96" s="150"/>
      <c r="I96" s="106">
        <v>0</v>
      </c>
      <c r="J96" s="106">
        <v>25220</v>
      </c>
      <c r="K96" s="106">
        <v>0</v>
      </c>
      <c r="L96" s="161">
        <v>29673.31</v>
      </c>
      <c r="M96" s="145"/>
      <c r="N96" s="145"/>
      <c r="O96" s="161">
        <v>29673.31</v>
      </c>
      <c r="P96" s="145"/>
      <c r="Q96" s="145"/>
      <c r="R96" s="161">
        <v>-4453.3100000000004</v>
      </c>
      <c r="S96" s="145"/>
      <c r="U96" s="161" t="s">
        <v>121</v>
      </c>
      <c r="V96" s="145"/>
      <c r="W96" s="161">
        <f t="shared" si="3"/>
        <v>1.1765785091197463</v>
      </c>
      <c r="X96" s="145"/>
    </row>
    <row r="97" spans="2:24" ht="22.5" customHeight="1" x14ac:dyDescent="0.2">
      <c r="B97" s="102" t="s">
        <v>326</v>
      </c>
      <c r="C97" s="150" t="s">
        <v>327</v>
      </c>
      <c r="D97" s="145"/>
      <c r="E97" s="145"/>
      <c r="F97" s="145"/>
      <c r="G97" s="150"/>
      <c r="H97" s="150"/>
      <c r="I97" s="106">
        <v>7042.6</v>
      </c>
      <c r="J97" s="106">
        <v>100440</v>
      </c>
      <c r="K97" s="106">
        <v>0</v>
      </c>
      <c r="L97" s="161">
        <v>0</v>
      </c>
      <c r="M97" s="145"/>
      <c r="N97" s="145"/>
      <c r="O97" s="161">
        <v>0</v>
      </c>
      <c r="P97" s="145"/>
      <c r="Q97" s="145"/>
      <c r="R97" s="161">
        <v>100440</v>
      </c>
      <c r="S97" s="145"/>
      <c r="U97" s="161">
        <f t="shared" si="2"/>
        <v>0</v>
      </c>
      <c r="V97" s="145"/>
      <c r="W97" s="161">
        <f t="shared" si="3"/>
        <v>0</v>
      </c>
      <c r="X97" s="145"/>
    </row>
    <row r="98" spans="2:24" ht="20.25" customHeight="1" x14ac:dyDescent="0.2">
      <c r="B98" s="102" t="s">
        <v>328</v>
      </c>
      <c r="C98" s="150" t="s">
        <v>327</v>
      </c>
      <c r="D98" s="145"/>
      <c r="E98" s="145"/>
      <c r="F98" s="145"/>
      <c r="G98" s="150"/>
      <c r="H98" s="150"/>
      <c r="I98" s="106">
        <v>7042.6</v>
      </c>
      <c r="J98" s="106">
        <v>100440</v>
      </c>
      <c r="K98" s="106">
        <v>0</v>
      </c>
      <c r="L98" s="161">
        <v>0</v>
      </c>
      <c r="M98" s="145"/>
      <c r="N98" s="145"/>
      <c r="O98" s="161">
        <v>0</v>
      </c>
      <c r="P98" s="145"/>
      <c r="Q98" s="145"/>
      <c r="R98" s="161">
        <v>100440</v>
      </c>
      <c r="S98" s="145"/>
      <c r="U98" s="161">
        <f t="shared" si="2"/>
        <v>0</v>
      </c>
      <c r="V98" s="145"/>
      <c r="W98" s="161">
        <f t="shared" si="3"/>
        <v>0</v>
      </c>
      <c r="X98" s="145"/>
    </row>
    <row r="99" spans="2:24" ht="409.6" hidden="1" customHeight="1" x14ac:dyDescent="0.2"/>
  </sheetData>
  <mergeCells count="622">
    <mergeCell ref="B8:X8"/>
    <mergeCell ref="B10:H10"/>
    <mergeCell ref="L10:N10"/>
    <mergeCell ref="O10:Q10"/>
    <mergeCell ref="R10:S10"/>
    <mergeCell ref="U10:V10"/>
    <mergeCell ref="W10:X10"/>
    <mergeCell ref="B2:G3"/>
    <mergeCell ref="M3:O4"/>
    <mergeCell ref="Q3:R4"/>
    <mergeCell ref="B4:E5"/>
    <mergeCell ref="B6:D6"/>
    <mergeCell ref="B7:X7"/>
    <mergeCell ref="W11:X11"/>
    <mergeCell ref="C12:F12"/>
    <mergeCell ref="G12:H12"/>
    <mergeCell ref="L12:N12"/>
    <mergeCell ref="O12:Q12"/>
    <mergeCell ref="R12:S12"/>
    <mergeCell ref="U12:V12"/>
    <mergeCell ref="W12:X12"/>
    <mergeCell ref="C11:F11"/>
    <mergeCell ref="G11:H11"/>
    <mergeCell ref="L11:N11"/>
    <mergeCell ref="O11:Q11"/>
    <mergeCell ref="R11:S11"/>
    <mergeCell ref="U11:V11"/>
    <mergeCell ref="W13:X13"/>
    <mergeCell ref="C14:F14"/>
    <mergeCell ref="G14:H14"/>
    <mergeCell ref="L14:N14"/>
    <mergeCell ref="O14:Q14"/>
    <mergeCell ref="R14:S14"/>
    <mergeCell ref="U14:V14"/>
    <mergeCell ref="W14:X14"/>
    <mergeCell ref="C13:F13"/>
    <mergeCell ref="G13:H13"/>
    <mergeCell ref="L13:N13"/>
    <mergeCell ref="O13:Q13"/>
    <mergeCell ref="R13:S13"/>
    <mergeCell ref="U13:V13"/>
    <mergeCell ref="W15:X15"/>
    <mergeCell ref="C16:F16"/>
    <mergeCell ref="G16:H16"/>
    <mergeCell ref="L16:N16"/>
    <mergeCell ref="O16:Q16"/>
    <mergeCell ref="R16:S16"/>
    <mergeCell ref="U16:V16"/>
    <mergeCell ref="W16:X16"/>
    <mergeCell ref="C15:F15"/>
    <mergeCell ref="G15:H15"/>
    <mergeCell ref="L15:N15"/>
    <mergeCell ref="O15:Q15"/>
    <mergeCell ref="R15:S15"/>
    <mergeCell ref="U15:V15"/>
    <mergeCell ref="W17:X17"/>
    <mergeCell ref="C18:F18"/>
    <mergeCell ref="G18:H18"/>
    <mergeCell ref="L18:N18"/>
    <mergeCell ref="O18:Q18"/>
    <mergeCell ref="R18:S18"/>
    <mergeCell ref="U18:V18"/>
    <mergeCell ref="W18:X18"/>
    <mergeCell ref="C17:F17"/>
    <mergeCell ref="G17:H17"/>
    <mergeCell ref="L17:N17"/>
    <mergeCell ref="O17:Q17"/>
    <mergeCell ref="R17:S17"/>
    <mergeCell ref="U17:V17"/>
    <mergeCell ref="W19:X19"/>
    <mergeCell ref="C20:F20"/>
    <mergeCell ref="G20:H20"/>
    <mergeCell ref="L20:N20"/>
    <mergeCell ref="O20:Q20"/>
    <mergeCell ref="R20:S20"/>
    <mergeCell ref="U20:V20"/>
    <mergeCell ref="W20:X20"/>
    <mergeCell ref="C19:F19"/>
    <mergeCell ref="G19:H19"/>
    <mergeCell ref="L19:N19"/>
    <mergeCell ref="O19:Q19"/>
    <mergeCell ref="R19:S19"/>
    <mergeCell ref="U19:V19"/>
    <mergeCell ref="W21:X21"/>
    <mergeCell ref="C22:F22"/>
    <mergeCell ref="G22:H22"/>
    <mergeCell ref="L22:N22"/>
    <mergeCell ref="O22:Q22"/>
    <mergeCell ref="R22:S22"/>
    <mergeCell ref="U22:V22"/>
    <mergeCell ref="W22:X22"/>
    <mergeCell ref="C21:F21"/>
    <mergeCell ref="G21:H21"/>
    <mergeCell ref="L21:N21"/>
    <mergeCell ref="O21:Q21"/>
    <mergeCell ref="R21:S21"/>
    <mergeCell ref="U21:V21"/>
    <mergeCell ref="W23:X23"/>
    <mergeCell ref="C24:F24"/>
    <mergeCell ref="G24:H24"/>
    <mergeCell ref="L24:N24"/>
    <mergeCell ref="O24:Q24"/>
    <mergeCell ref="R24:S24"/>
    <mergeCell ref="U24:V24"/>
    <mergeCell ref="W24:X24"/>
    <mergeCell ref="C23:F23"/>
    <mergeCell ref="G23:H23"/>
    <mergeCell ref="L23:N23"/>
    <mergeCell ref="O23:Q23"/>
    <mergeCell ref="R23:S23"/>
    <mergeCell ref="U23:V23"/>
    <mergeCell ref="W25:X25"/>
    <mergeCell ref="C26:F26"/>
    <mergeCell ref="G26:H26"/>
    <mergeCell ref="L26:N26"/>
    <mergeCell ref="O26:Q26"/>
    <mergeCell ref="R26:S26"/>
    <mergeCell ref="U26:V26"/>
    <mergeCell ref="W26:X26"/>
    <mergeCell ref="C25:F25"/>
    <mergeCell ref="G25:H25"/>
    <mergeCell ref="L25:N25"/>
    <mergeCell ref="O25:Q25"/>
    <mergeCell ref="R25:S25"/>
    <mergeCell ref="U25:V25"/>
    <mergeCell ref="W27:X27"/>
    <mergeCell ref="C28:F28"/>
    <mergeCell ref="G28:H28"/>
    <mergeCell ref="L28:N28"/>
    <mergeCell ref="O28:Q28"/>
    <mergeCell ref="R28:S28"/>
    <mergeCell ref="U28:V28"/>
    <mergeCell ref="W28:X28"/>
    <mergeCell ref="C27:F27"/>
    <mergeCell ref="G27:H27"/>
    <mergeCell ref="L27:N27"/>
    <mergeCell ref="O27:Q27"/>
    <mergeCell ref="R27:S27"/>
    <mergeCell ref="U27:V27"/>
    <mergeCell ref="W29:X29"/>
    <mergeCell ref="C30:F30"/>
    <mergeCell ref="G30:H30"/>
    <mergeCell ref="L30:N30"/>
    <mergeCell ref="O30:Q30"/>
    <mergeCell ref="R30:S30"/>
    <mergeCell ref="U30:V30"/>
    <mergeCell ref="W30:X30"/>
    <mergeCell ref="C29:F29"/>
    <mergeCell ref="G29:H29"/>
    <mergeCell ref="L29:N29"/>
    <mergeCell ref="O29:Q29"/>
    <mergeCell ref="R29:S29"/>
    <mergeCell ref="U29:V29"/>
    <mergeCell ref="W31:X31"/>
    <mergeCell ref="C32:F32"/>
    <mergeCell ref="G32:H32"/>
    <mergeCell ref="L32:N32"/>
    <mergeCell ref="O32:Q32"/>
    <mergeCell ref="R32:S32"/>
    <mergeCell ref="U32:V32"/>
    <mergeCell ref="W32:X32"/>
    <mergeCell ref="C31:F31"/>
    <mergeCell ref="G31:H31"/>
    <mergeCell ref="L31:N31"/>
    <mergeCell ref="O31:Q31"/>
    <mergeCell ref="R31:S31"/>
    <mergeCell ref="U31:V31"/>
    <mergeCell ref="W33:X33"/>
    <mergeCell ref="C34:F34"/>
    <mergeCell ref="G34:H34"/>
    <mergeCell ref="L34:N34"/>
    <mergeCell ref="O34:Q34"/>
    <mergeCell ref="R34:S34"/>
    <mergeCell ref="U34:V34"/>
    <mergeCell ref="W34:X34"/>
    <mergeCell ref="C33:F33"/>
    <mergeCell ref="G33:H33"/>
    <mergeCell ref="L33:N33"/>
    <mergeCell ref="O33:Q33"/>
    <mergeCell ref="R33:S33"/>
    <mergeCell ref="U33:V33"/>
    <mergeCell ref="W35:X35"/>
    <mergeCell ref="C36:F36"/>
    <mergeCell ref="G36:H36"/>
    <mergeCell ref="L36:N36"/>
    <mergeCell ref="O36:Q36"/>
    <mergeCell ref="R36:S36"/>
    <mergeCell ref="U36:V36"/>
    <mergeCell ref="W36:X36"/>
    <mergeCell ref="C35:F35"/>
    <mergeCell ref="G35:H35"/>
    <mergeCell ref="L35:N35"/>
    <mergeCell ref="O35:Q35"/>
    <mergeCell ref="R35:S35"/>
    <mergeCell ref="U35:V35"/>
    <mergeCell ref="W37:X37"/>
    <mergeCell ref="C38:F38"/>
    <mergeCell ref="G38:H38"/>
    <mergeCell ref="L38:N38"/>
    <mergeCell ref="O38:Q38"/>
    <mergeCell ref="R38:S38"/>
    <mergeCell ref="U38:V38"/>
    <mergeCell ref="W38:X38"/>
    <mergeCell ref="C37:F37"/>
    <mergeCell ref="G37:H37"/>
    <mergeCell ref="L37:N37"/>
    <mergeCell ref="O37:Q37"/>
    <mergeCell ref="R37:S37"/>
    <mergeCell ref="U37:V37"/>
    <mergeCell ref="W39:X39"/>
    <mergeCell ref="C40:F40"/>
    <mergeCell ref="G40:H40"/>
    <mergeCell ref="L40:N40"/>
    <mergeCell ref="O40:Q40"/>
    <mergeCell ref="R40:S40"/>
    <mergeCell ref="U40:V40"/>
    <mergeCell ref="W40:X40"/>
    <mergeCell ref="C39:F39"/>
    <mergeCell ref="G39:H39"/>
    <mergeCell ref="L39:N39"/>
    <mergeCell ref="O39:Q39"/>
    <mergeCell ref="R39:S39"/>
    <mergeCell ref="U39:V39"/>
    <mergeCell ref="W41:X41"/>
    <mergeCell ref="C42:F42"/>
    <mergeCell ref="G42:H42"/>
    <mergeCell ref="L42:N42"/>
    <mergeCell ref="O42:Q42"/>
    <mergeCell ref="R42:S42"/>
    <mergeCell ref="U42:V42"/>
    <mergeCell ref="W42:X42"/>
    <mergeCell ref="C41:F41"/>
    <mergeCell ref="G41:H41"/>
    <mergeCell ref="L41:N41"/>
    <mergeCell ref="O41:Q41"/>
    <mergeCell ref="R41:S41"/>
    <mergeCell ref="U41:V41"/>
    <mergeCell ref="W43:X43"/>
    <mergeCell ref="C44:F44"/>
    <mergeCell ref="G44:H44"/>
    <mergeCell ref="L44:N44"/>
    <mergeCell ref="O44:Q44"/>
    <mergeCell ref="R44:S44"/>
    <mergeCell ref="U44:V44"/>
    <mergeCell ref="W44:X44"/>
    <mergeCell ref="C43:F43"/>
    <mergeCell ref="G43:H43"/>
    <mergeCell ref="L43:N43"/>
    <mergeCell ref="O43:Q43"/>
    <mergeCell ref="R43:S43"/>
    <mergeCell ref="U43:V43"/>
    <mergeCell ref="W45:X45"/>
    <mergeCell ref="C46:F46"/>
    <mergeCell ref="G46:H46"/>
    <mergeCell ref="L46:N46"/>
    <mergeCell ref="O46:Q46"/>
    <mergeCell ref="R46:S46"/>
    <mergeCell ref="U46:V46"/>
    <mergeCell ref="W46:X46"/>
    <mergeCell ref="C45:F45"/>
    <mergeCell ref="G45:H45"/>
    <mergeCell ref="L45:N45"/>
    <mergeCell ref="O45:Q45"/>
    <mergeCell ref="R45:S45"/>
    <mergeCell ref="U45:V45"/>
    <mergeCell ref="W47:X47"/>
    <mergeCell ref="C48:F48"/>
    <mergeCell ref="G48:H48"/>
    <mergeCell ref="L48:N48"/>
    <mergeCell ref="O48:Q48"/>
    <mergeCell ref="R48:S48"/>
    <mergeCell ref="U48:V48"/>
    <mergeCell ref="W48:X48"/>
    <mergeCell ref="C47:F47"/>
    <mergeCell ref="G47:H47"/>
    <mergeCell ref="L47:N47"/>
    <mergeCell ref="O47:Q47"/>
    <mergeCell ref="R47:S47"/>
    <mergeCell ref="U47:V47"/>
    <mergeCell ref="W49:X49"/>
    <mergeCell ref="C50:F50"/>
    <mergeCell ref="G50:H50"/>
    <mergeCell ref="L50:N50"/>
    <mergeCell ref="O50:Q50"/>
    <mergeCell ref="R50:S50"/>
    <mergeCell ref="U50:V50"/>
    <mergeCell ref="W50:X50"/>
    <mergeCell ref="C49:F49"/>
    <mergeCell ref="G49:H49"/>
    <mergeCell ref="L49:N49"/>
    <mergeCell ref="O49:Q49"/>
    <mergeCell ref="R49:S49"/>
    <mergeCell ref="U49:V49"/>
    <mergeCell ref="W51:X51"/>
    <mergeCell ref="C52:F52"/>
    <mergeCell ref="G52:H52"/>
    <mergeCell ref="L52:N52"/>
    <mergeCell ref="O52:Q52"/>
    <mergeCell ref="R52:S52"/>
    <mergeCell ref="U52:V52"/>
    <mergeCell ref="W52:X52"/>
    <mergeCell ref="C51:F51"/>
    <mergeCell ref="G51:H51"/>
    <mergeCell ref="L51:N51"/>
    <mergeCell ref="O51:Q51"/>
    <mergeCell ref="R51:S51"/>
    <mergeCell ref="U51:V51"/>
    <mergeCell ref="W53:X53"/>
    <mergeCell ref="C54:F54"/>
    <mergeCell ref="G54:H54"/>
    <mergeCell ref="L54:N54"/>
    <mergeCell ref="O54:Q54"/>
    <mergeCell ref="R54:S54"/>
    <mergeCell ref="U54:V54"/>
    <mergeCell ref="W54:X54"/>
    <mergeCell ref="C53:F53"/>
    <mergeCell ref="G53:H53"/>
    <mergeCell ref="L53:N53"/>
    <mergeCell ref="O53:Q53"/>
    <mergeCell ref="R53:S53"/>
    <mergeCell ref="U53:V53"/>
    <mergeCell ref="W55:X55"/>
    <mergeCell ref="C56:F56"/>
    <mergeCell ref="G56:H56"/>
    <mergeCell ref="L56:N56"/>
    <mergeCell ref="O56:Q56"/>
    <mergeCell ref="R56:S56"/>
    <mergeCell ref="U56:V56"/>
    <mergeCell ref="W56:X56"/>
    <mergeCell ref="C55:F55"/>
    <mergeCell ref="G55:H55"/>
    <mergeCell ref="L55:N55"/>
    <mergeCell ref="O55:Q55"/>
    <mergeCell ref="R55:S55"/>
    <mergeCell ref="U55:V55"/>
    <mergeCell ref="W57:X57"/>
    <mergeCell ref="C58:F58"/>
    <mergeCell ref="G58:H58"/>
    <mergeCell ref="L58:N58"/>
    <mergeCell ref="O58:Q58"/>
    <mergeCell ref="R58:S58"/>
    <mergeCell ref="U58:V58"/>
    <mergeCell ref="W58:X58"/>
    <mergeCell ref="C57:F57"/>
    <mergeCell ref="G57:H57"/>
    <mergeCell ref="L57:N57"/>
    <mergeCell ref="O57:Q57"/>
    <mergeCell ref="R57:S57"/>
    <mergeCell ref="U57:V57"/>
    <mergeCell ref="W59:X59"/>
    <mergeCell ref="C60:F60"/>
    <mergeCell ref="G60:H60"/>
    <mergeCell ref="L60:N60"/>
    <mergeCell ref="O60:Q60"/>
    <mergeCell ref="R60:S60"/>
    <mergeCell ref="U60:V60"/>
    <mergeCell ref="W60:X60"/>
    <mergeCell ref="C59:F59"/>
    <mergeCell ref="G59:H59"/>
    <mergeCell ref="L59:N59"/>
    <mergeCell ref="O59:Q59"/>
    <mergeCell ref="R59:S59"/>
    <mergeCell ref="U59:V59"/>
    <mergeCell ref="W61:X61"/>
    <mergeCell ref="C62:F62"/>
    <mergeCell ref="G62:H62"/>
    <mergeCell ref="L62:N62"/>
    <mergeCell ref="O62:Q62"/>
    <mergeCell ref="R62:S62"/>
    <mergeCell ref="U62:V62"/>
    <mergeCell ref="W62:X62"/>
    <mergeCell ref="C61:F61"/>
    <mergeCell ref="G61:H61"/>
    <mergeCell ref="L61:N61"/>
    <mergeCell ref="O61:Q61"/>
    <mergeCell ref="R61:S61"/>
    <mergeCell ref="U61:V61"/>
    <mergeCell ref="W63:X63"/>
    <mergeCell ref="C64:F64"/>
    <mergeCell ref="G64:H64"/>
    <mergeCell ref="L64:N64"/>
    <mergeCell ref="O64:Q64"/>
    <mergeCell ref="R64:S64"/>
    <mergeCell ref="U64:V64"/>
    <mergeCell ref="W64:X64"/>
    <mergeCell ref="C63:F63"/>
    <mergeCell ref="G63:H63"/>
    <mergeCell ref="L63:N63"/>
    <mergeCell ref="O63:Q63"/>
    <mergeCell ref="R63:S63"/>
    <mergeCell ref="U63:V63"/>
    <mergeCell ref="W65:X65"/>
    <mergeCell ref="C66:F66"/>
    <mergeCell ref="G66:H66"/>
    <mergeCell ref="L66:N66"/>
    <mergeCell ref="O66:Q66"/>
    <mergeCell ref="R66:S66"/>
    <mergeCell ref="U66:V66"/>
    <mergeCell ref="W66:X66"/>
    <mergeCell ref="C65:F65"/>
    <mergeCell ref="G65:H65"/>
    <mergeCell ref="L65:N65"/>
    <mergeCell ref="O65:Q65"/>
    <mergeCell ref="R65:S65"/>
    <mergeCell ref="U65:V65"/>
    <mergeCell ref="W67:X67"/>
    <mergeCell ref="C68:F68"/>
    <mergeCell ref="G68:H68"/>
    <mergeCell ref="L68:N68"/>
    <mergeCell ref="O68:Q68"/>
    <mergeCell ref="R68:S68"/>
    <mergeCell ref="U68:V68"/>
    <mergeCell ref="W68:X68"/>
    <mergeCell ref="C67:F67"/>
    <mergeCell ref="G67:H67"/>
    <mergeCell ref="L67:N67"/>
    <mergeCell ref="O67:Q67"/>
    <mergeCell ref="R67:S67"/>
    <mergeCell ref="U67:V67"/>
    <mergeCell ref="W69:X69"/>
    <mergeCell ref="C70:F70"/>
    <mergeCell ref="G70:H70"/>
    <mergeCell ref="L70:N70"/>
    <mergeCell ref="O70:Q70"/>
    <mergeCell ref="R70:S70"/>
    <mergeCell ref="U70:V70"/>
    <mergeCell ref="W70:X70"/>
    <mergeCell ref="C69:F69"/>
    <mergeCell ref="G69:H69"/>
    <mergeCell ref="L69:N69"/>
    <mergeCell ref="O69:Q69"/>
    <mergeCell ref="R69:S69"/>
    <mergeCell ref="U69:V69"/>
    <mergeCell ref="W71:X71"/>
    <mergeCell ref="C72:F72"/>
    <mergeCell ref="G72:H72"/>
    <mergeCell ref="L72:N72"/>
    <mergeCell ref="O72:Q72"/>
    <mergeCell ref="R72:S72"/>
    <mergeCell ref="U72:V72"/>
    <mergeCell ref="W72:X72"/>
    <mergeCell ref="C71:F71"/>
    <mergeCell ref="G71:H71"/>
    <mergeCell ref="L71:N71"/>
    <mergeCell ref="O71:Q71"/>
    <mergeCell ref="R71:S71"/>
    <mergeCell ref="U71:V71"/>
    <mergeCell ref="W73:X73"/>
    <mergeCell ref="C74:F74"/>
    <mergeCell ref="G74:H74"/>
    <mergeCell ref="L74:N74"/>
    <mergeCell ref="O74:Q74"/>
    <mergeCell ref="R74:S74"/>
    <mergeCell ref="U74:V74"/>
    <mergeCell ref="W74:X74"/>
    <mergeCell ref="C73:F73"/>
    <mergeCell ref="G73:H73"/>
    <mergeCell ref="L73:N73"/>
    <mergeCell ref="O73:Q73"/>
    <mergeCell ref="R73:S73"/>
    <mergeCell ref="U73:V73"/>
    <mergeCell ref="O77:Q77"/>
    <mergeCell ref="R77:S77"/>
    <mergeCell ref="U77:V77"/>
    <mergeCell ref="W77:X77"/>
    <mergeCell ref="O78:Q78"/>
    <mergeCell ref="U78:V78"/>
    <mergeCell ref="W78:X78"/>
    <mergeCell ref="W75:X75"/>
    <mergeCell ref="C76:F76"/>
    <mergeCell ref="G76:H76"/>
    <mergeCell ref="L76:N76"/>
    <mergeCell ref="O76:Q76"/>
    <mergeCell ref="R76:S76"/>
    <mergeCell ref="U76:V76"/>
    <mergeCell ref="W76:X76"/>
    <mergeCell ref="C75:F75"/>
    <mergeCell ref="G75:H75"/>
    <mergeCell ref="L75:N75"/>
    <mergeCell ref="O75:Q75"/>
    <mergeCell ref="R75:S75"/>
    <mergeCell ref="U75:V75"/>
    <mergeCell ref="W79:X79"/>
    <mergeCell ref="C80:F80"/>
    <mergeCell ref="G80:H80"/>
    <mergeCell ref="L80:N80"/>
    <mergeCell ref="O80:Q80"/>
    <mergeCell ref="R80:S80"/>
    <mergeCell ref="U80:V80"/>
    <mergeCell ref="W80:X80"/>
    <mergeCell ref="C79:F79"/>
    <mergeCell ref="G79:H79"/>
    <mergeCell ref="L79:N79"/>
    <mergeCell ref="O79:Q79"/>
    <mergeCell ref="R79:S79"/>
    <mergeCell ref="U79:V79"/>
    <mergeCell ref="W81:X81"/>
    <mergeCell ref="C82:F82"/>
    <mergeCell ref="G82:H82"/>
    <mergeCell ref="L82:N82"/>
    <mergeCell ref="O82:Q82"/>
    <mergeCell ref="R82:S82"/>
    <mergeCell ref="U82:V82"/>
    <mergeCell ref="W82:X82"/>
    <mergeCell ref="C81:F81"/>
    <mergeCell ref="G81:H81"/>
    <mergeCell ref="L81:N81"/>
    <mergeCell ref="O81:Q81"/>
    <mergeCell ref="R81:S81"/>
    <mergeCell ref="U81:V81"/>
    <mergeCell ref="W83:X83"/>
    <mergeCell ref="C84:F84"/>
    <mergeCell ref="G84:H84"/>
    <mergeCell ref="L84:N84"/>
    <mergeCell ref="O84:Q84"/>
    <mergeCell ref="R84:S84"/>
    <mergeCell ref="U84:V84"/>
    <mergeCell ref="W84:X84"/>
    <mergeCell ref="C83:F83"/>
    <mergeCell ref="G83:H83"/>
    <mergeCell ref="L83:N83"/>
    <mergeCell ref="O83:Q83"/>
    <mergeCell ref="R83:S83"/>
    <mergeCell ref="U83:V83"/>
    <mergeCell ref="W85:X85"/>
    <mergeCell ref="C86:F86"/>
    <mergeCell ref="G86:H86"/>
    <mergeCell ref="L86:N86"/>
    <mergeCell ref="O86:Q86"/>
    <mergeCell ref="R86:S86"/>
    <mergeCell ref="U86:V86"/>
    <mergeCell ref="W86:X86"/>
    <mergeCell ref="C85:F85"/>
    <mergeCell ref="G85:H85"/>
    <mergeCell ref="L85:N85"/>
    <mergeCell ref="O85:Q85"/>
    <mergeCell ref="R85:S85"/>
    <mergeCell ref="U85:V85"/>
    <mergeCell ref="W87:X87"/>
    <mergeCell ref="C88:F88"/>
    <mergeCell ref="G88:H88"/>
    <mergeCell ref="L88:N88"/>
    <mergeCell ref="O88:Q88"/>
    <mergeCell ref="R88:S88"/>
    <mergeCell ref="U88:V88"/>
    <mergeCell ref="W88:X88"/>
    <mergeCell ref="C87:F87"/>
    <mergeCell ref="G87:H87"/>
    <mergeCell ref="L87:N87"/>
    <mergeCell ref="O87:Q87"/>
    <mergeCell ref="R87:S87"/>
    <mergeCell ref="U87:V87"/>
    <mergeCell ref="W89:X89"/>
    <mergeCell ref="C90:F90"/>
    <mergeCell ref="G90:H90"/>
    <mergeCell ref="L90:N90"/>
    <mergeCell ref="O90:Q90"/>
    <mergeCell ref="R90:S90"/>
    <mergeCell ref="U90:V90"/>
    <mergeCell ref="W90:X90"/>
    <mergeCell ref="C89:F89"/>
    <mergeCell ref="G89:H89"/>
    <mergeCell ref="L89:N89"/>
    <mergeCell ref="O89:Q89"/>
    <mergeCell ref="R89:S89"/>
    <mergeCell ref="U89:V89"/>
    <mergeCell ref="W91:X91"/>
    <mergeCell ref="C92:F92"/>
    <mergeCell ref="G92:H92"/>
    <mergeCell ref="L92:N92"/>
    <mergeCell ref="O92:Q92"/>
    <mergeCell ref="R92:S92"/>
    <mergeCell ref="U92:V92"/>
    <mergeCell ref="W92:X92"/>
    <mergeCell ref="C91:F91"/>
    <mergeCell ref="G91:H91"/>
    <mergeCell ref="L91:N91"/>
    <mergeCell ref="O91:Q91"/>
    <mergeCell ref="R91:S91"/>
    <mergeCell ref="U91:V91"/>
    <mergeCell ref="W93:X93"/>
    <mergeCell ref="C94:F94"/>
    <mergeCell ref="G94:H94"/>
    <mergeCell ref="L94:N94"/>
    <mergeCell ref="O94:Q94"/>
    <mergeCell ref="R94:S94"/>
    <mergeCell ref="U94:V94"/>
    <mergeCell ref="W94:X94"/>
    <mergeCell ref="C93:F93"/>
    <mergeCell ref="G93:H93"/>
    <mergeCell ref="L93:N93"/>
    <mergeCell ref="O93:Q93"/>
    <mergeCell ref="R93:S93"/>
    <mergeCell ref="U93:V93"/>
    <mergeCell ref="W95:X95"/>
    <mergeCell ref="C96:F96"/>
    <mergeCell ref="G96:H96"/>
    <mergeCell ref="L96:N96"/>
    <mergeCell ref="O96:Q96"/>
    <mergeCell ref="R96:S96"/>
    <mergeCell ref="U96:V96"/>
    <mergeCell ref="W96:X96"/>
    <mergeCell ref="C95:F95"/>
    <mergeCell ref="G95:H95"/>
    <mergeCell ref="L95:N95"/>
    <mergeCell ref="O95:Q95"/>
    <mergeCell ref="R95:S95"/>
    <mergeCell ref="U95:V95"/>
    <mergeCell ref="W97:X97"/>
    <mergeCell ref="C98:F98"/>
    <mergeCell ref="G98:H98"/>
    <mergeCell ref="L98:N98"/>
    <mergeCell ref="O98:Q98"/>
    <mergeCell ref="R98:S98"/>
    <mergeCell ref="U98:V98"/>
    <mergeCell ref="W98:X98"/>
    <mergeCell ref="C97:F97"/>
    <mergeCell ref="G97:H97"/>
    <mergeCell ref="L97:N97"/>
    <mergeCell ref="O97:Q97"/>
    <mergeCell ref="R97:S97"/>
    <mergeCell ref="U97:V97"/>
  </mergeCells>
  <pageMargins left="0.7" right="0.7" top="0.75" bottom="0.75" header="0.3" footer="0.3"/>
  <ignoredErrors>
    <ignoredError sqref="I12:X98" unlockedFormula="1"/>
    <ignoredError sqref="B13:B9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5B4B7-2336-4B6D-99C4-86B4E48D28FB}">
  <sheetPr>
    <pageSetUpPr fitToPage="1"/>
  </sheetPr>
  <dimension ref="B1:X111"/>
  <sheetViews>
    <sheetView showGridLines="0" workbookViewId="0">
      <selection activeCell="B8" sqref="B8:W8"/>
    </sheetView>
  </sheetViews>
  <sheetFormatPr defaultRowHeight="12.75" x14ac:dyDescent="0.2"/>
  <cols>
    <col min="1" max="1" width="1.28515625" style="88" customWidth="1"/>
    <col min="2" max="2" width="11.5703125" style="88" customWidth="1"/>
    <col min="3" max="3" width="14.28515625" style="88" customWidth="1"/>
    <col min="4" max="4" width="6.28515625" style="88" customWidth="1"/>
    <col min="5" max="5" width="4" style="88" customWidth="1"/>
    <col min="6" max="6" width="4.85546875" style="88" customWidth="1"/>
    <col min="7" max="7" width="5.28515625" style="88" customWidth="1"/>
    <col min="8" max="8" width="2" style="88" customWidth="1"/>
    <col min="9" max="10" width="12.140625" style="88" customWidth="1"/>
    <col min="11" max="11" width="12" style="88" customWidth="1"/>
    <col min="12" max="12" width="10.140625" style="88" customWidth="1"/>
    <col min="13" max="13" width="0.140625" style="88" customWidth="1"/>
    <col min="14" max="14" width="1" style="88" customWidth="1"/>
    <col min="15" max="15" width="7" style="88" customWidth="1"/>
    <col min="16" max="16" width="0.85546875" style="88" customWidth="1"/>
    <col min="17" max="17" width="3.28515625" style="88" customWidth="1"/>
    <col min="18" max="18" width="10.28515625" style="88" customWidth="1"/>
    <col min="19" max="19" width="1" style="88" customWidth="1"/>
    <col min="20" max="20" width="0" style="88" hidden="1" customWidth="1"/>
    <col min="21" max="21" width="9.140625" style="88"/>
    <col min="22" max="22" width="2" style="88" customWidth="1"/>
    <col min="23" max="23" width="9.140625" style="88"/>
    <col min="24" max="24" width="1.5703125" style="88" customWidth="1"/>
    <col min="25" max="25" width="2.42578125" style="88" customWidth="1"/>
    <col min="26" max="256" width="9.140625" style="88"/>
    <col min="257" max="257" width="1.28515625" style="88" customWidth="1"/>
    <col min="258" max="258" width="11.5703125" style="88" customWidth="1"/>
    <col min="259" max="259" width="14.28515625" style="88" customWidth="1"/>
    <col min="260" max="260" width="6.28515625" style="88" customWidth="1"/>
    <col min="261" max="261" width="4" style="88" customWidth="1"/>
    <col min="262" max="262" width="4.85546875" style="88" customWidth="1"/>
    <col min="263" max="263" width="5.28515625" style="88" customWidth="1"/>
    <col min="264" max="264" width="2" style="88" customWidth="1"/>
    <col min="265" max="266" width="12.140625" style="88" customWidth="1"/>
    <col min="267" max="267" width="12" style="88" customWidth="1"/>
    <col min="268" max="268" width="10.140625" style="88" customWidth="1"/>
    <col min="269" max="269" width="0.140625" style="88" customWidth="1"/>
    <col min="270" max="270" width="1" style="88" customWidth="1"/>
    <col min="271" max="271" width="7" style="88" customWidth="1"/>
    <col min="272" max="272" width="0.85546875" style="88" customWidth="1"/>
    <col min="273" max="273" width="3.28515625" style="88" customWidth="1"/>
    <col min="274" max="274" width="10.28515625" style="88" customWidth="1"/>
    <col min="275" max="275" width="1" style="88" customWidth="1"/>
    <col min="276" max="276" width="0" style="88" hidden="1" customWidth="1"/>
    <col min="277" max="277" width="9.140625" style="88"/>
    <col min="278" max="278" width="2" style="88" customWidth="1"/>
    <col min="279" max="279" width="9.140625" style="88"/>
    <col min="280" max="280" width="1.5703125" style="88" customWidth="1"/>
    <col min="281" max="281" width="2.42578125" style="88" customWidth="1"/>
    <col min="282" max="512" width="9.140625" style="88"/>
    <col min="513" max="513" width="1.28515625" style="88" customWidth="1"/>
    <col min="514" max="514" width="11.5703125" style="88" customWidth="1"/>
    <col min="515" max="515" width="14.28515625" style="88" customWidth="1"/>
    <col min="516" max="516" width="6.28515625" style="88" customWidth="1"/>
    <col min="517" max="517" width="4" style="88" customWidth="1"/>
    <col min="518" max="518" width="4.85546875" style="88" customWidth="1"/>
    <col min="519" max="519" width="5.28515625" style="88" customWidth="1"/>
    <col min="520" max="520" width="2" style="88" customWidth="1"/>
    <col min="521" max="522" width="12.140625" style="88" customWidth="1"/>
    <col min="523" max="523" width="12" style="88" customWidth="1"/>
    <col min="524" max="524" width="10.140625" style="88" customWidth="1"/>
    <col min="525" max="525" width="0.140625" style="88" customWidth="1"/>
    <col min="526" max="526" width="1" style="88" customWidth="1"/>
    <col min="527" max="527" width="7" style="88" customWidth="1"/>
    <col min="528" max="528" width="0.85546875" style="88" customWidth="1"/>
    <col min="529" max="529" width="3.28515625" style="88" customWidth="1"/>
    <col min="530" max="530" width="10.28515625" style="88" customWidth="1"/>
    <col min="531" max="531" width="1" style="88" customWidth="1"/>
    <col min="532" max="532" width="0" style="88" hidden="1" customWidth="1"/>
    <col min="533" max="533" width="9.140625" style="88"/>
    <col min="534" max="534" width="2" style="88" customWidth="1"/>
    <col min="535" max="535" width="9.140625" style="88"/>
    <col min="536" max="536" width="1.5703125" style="88" customWidth="1"/>
    <col min="537" max="537" width="2.42578125" style="88" customWidth="1"/>
    <col min="538" max="768" width="9.140625" style="88"/>
    <col min="769" max="769" width="1.28515625" style="88" customWidth="1"/>
    <col min="770" max="770" width="11.5703125" style="88" customWidth="1"/>
    <col min="771" max="771" width="14.28515625" style="88" customWidth="1"/>
    <col min="772" max="772" width="6.28515625" style="88" customWidth="1"/>
    <col min="773" max="773" width="4" style="88" customWidth="1"/>
    <col min="774" max="774" width="4.85546875" style="88" customWidth="1"/>
    <col min="775" max="775" width="5.28515625" style="88" customWidth="1"/>
    <col min="776" max="776" width="2" style="88" customWidth="1"/>
    <col min="777" max="778" width="12.140625" style="88" customWidth="1"/>
    <col min="779" max="779" width="12" style="88" customWidth="1"/>
    <col min="780" max="780" width="10.140625" style="88" customWidth="1"/>
    <col min="781" max="781" width="0.140625" style="88" customWidth="1"/>
    <col min="782" max="782" width="1" style="88" customWidth="1"/>
    <col min="783" max="783" width="7" style="88" customWidth="1"/>
    <col min="784" max="784" width="0.85546875" style="88" customWidth="1"/>
    <col min="785" max="785" width="3.28515625" style="88" customWidth="1"/>
    <col min="786" max="786" width="10.28515625" style="88" customWidth="1"/>
    <col min="787" max="787" width="1" style="88" customWidth="1"/>
    <col min="788" max="788" width="0" style="88" hidden="1" customWidth="1"/>
    <col min="789" max="789" width="9.140625" style="88"/>
    <col min="790" max="790" width="2" style="88" customWidth="1"/>
    <col min="791" max="791" width="9.140625" style="88"/>
    <col min="792" max="792" width="1.5703125" style="88" customWidth="1"/>
    <col min="793" max="793" width="2.42578125" style="88" customWidth="1"/>
    <col min="794" max="1024" width="9.140625" style="88"/>
    <col min="1025" max="1025" width="1.28515625" style="88" customWidth="1"/>
    <col min="1026" max="1026" width="11.5703125" style="88" customWidth="1"/>
    <col min="1027" max="1027" width="14.28515625" style="88" customWidth="1"/>
    <col min="1028" max="1028" width="6.28515625" style="88" customWidth="1"/>
    <col min="1029" max="1029" width="4" style="88" customWidth="1"/>
    <col min="1030" max="1030" width="4.85546875" style="88" customWidth="1"/>
    <col min="1031" max="1031" width="5.28515625" style="88" customWidth="1"/>
    <col min="1032" max="1032" width="2" style="88" customWidth="1"/>
    <col min="1033" max="1034" width="12.140625" style="88" customWidth="1"/>
    <col min="1035" max="1035" width="12" style="88" customWidth="1"/>
    <col min="1036" max="1036" width="10.140625" style="88" customWidth="1"/>
    <col min="1037" max="1037" width="0.140625" style="88" customWidth="1"/>
    <col min="1038" max="1038" width="1" style="88" customWidth="1"/>
    <col min="1039" max="1039" width="7" style="88" customWidth="1"/>
    <col min="1040" max="1040" width="0.85546875" style="88" customWidth="1"/>
    <col min="1041" max="1041" width="3.28515625" style="88" customWidth="1"/>
    <col min="1042" max="1042" width="10.28515625" style="88" customWidth="1"/>
    <col min="1043" max="1043" width="1" style="88" customWidth="1"/>
    <col min="1044" max="1044" width="0" style="88" hidden="1" customWidth="1"/>
    <col min="1045" max="1045" width="9.140625" style="88"/>
    <col min="1046" max="1046" width="2" style="88" customWidth="1"/>
    <col min="1047" max="1047" width="9.140625" style="88"/>
    <col min="1048" max="1048" width="1.5703125" style="88" customWidth="1"/>
    <col min="1049" max="1049" width="2.42578125" style="88" customWidth="1"/>
    <col min="1050" max="1280" width="9.140625" style="88"/>
    <col min="1281" max="1281" width="1.28515625" style="88" customWidth="1"/>
    <col min="1282" max="1282" width="11.5703125" style="88" customWidth="1"/>
    <col min="1283" max="1283" width="14.28515625" style="88" customWidth="1"/>
    <col min="1284" max="1284" width="6.28515625" style="88" customWidth="1"/>
    <col min="1285" max="1285" width="4" style="88" customWidth="1"/>
    <col min="1286" max="1286" width="4.85546875" style="88" customWidth="1"/>
    <col min="1287" max="1287" width="5.28515625" style="88" customWidth="1"/>
    <col min="1288" max="1288" width="2" style="88" customWidth="1"/>
    <col min="1289" max="1290" width="12.140625" style="88" customWidth="1"/>
    <col min="1291" max="1291" width="12" style="88" customWidth="1"/>
    <col min="1292" max="1292" width="10.140625" style="88" customWidth="1"/>
    <col min="1293" max="1293" width="0.140625" style="88" customWidth="1"/>
    <col min="1294" max="1294" width="1" style="88" customWidth="1"/>
    <col min="1295" max="1295" width="7" style="88" customWidth="1"/>
    <col min="1296" max="1296" width="0.85546875" style="88" customWidth="1"/>
    <col min="1297" max="1297" width="3.28515625" style="88" customWidth="1"/>
    <col min="1298" max="1298" width="10.28515625" style="88" customWidth="1"/>
    <col min="1299" max="1299" width="1" style="88" customWidth="1"/>
    <col min="1300" max="1300" width="0" style="88" hidden="1" customWidth="1"/>
    <col min="1301" max="1301" width="9.140625" style="88"/>
    <col min="1302" max="1302" width="2" style="88" customWidth="1"/>
    <col min="1303" max="1303" width="9.140625" style="88"/>
    <col min="1304" max="1304" width="1.5703125" style="88" customWidth="1"/>
    <col min="1305" max="1305" width="2.42578125" style="88" customWidth="1"/>
    <col min="1306" max="1536" width="9.140625" style="88"/>
    <col min="1537" max="1537" width="1.28515625" style="88" customWidth="1"/>
    <col min="1538" max="1538" width="11.5703125" style="88" customWidth="1"/>
    <col min="1539" max="1539" width="14.28515625" style="88" customWidth="1"/>
    <col min="1540" max="1540" width="6.28515625" style="88" customWidth="1"/>
    <col min="1541" max="1541" width="4" style="88" customWidth="1"/>
    <col min="1542" max="1542" width="4.85546875" style="88" customWidth="1"/>
    <col min="1543" max="1543" width="5.28515625" style="88" customWidth="1"/>
    <col min="1544" max="1544" width="2" style="88" customWidth="1"/>
    <col min="1545" max="1546" width="12.140625" style="88" customWidth="1"/>
    <col min="1547" max="1547" width="12" style="88" customWidth="1"/>
    <col min="1548" max="1548" width="10.140625" style="88" customWidth="1"/>
    <col min="1549" max="1549" width="0.140625" style="88" customWidth="1"/>
    <col min="1550" max="1550" width="1" style="88" customWidth="1"/>
    <col min="1551" max="1551" width="7" style="88" customWidth="1"/>
    <col min="1552" max="1552" width="0.85546875" style="88" customWidth="1"/>
    <col min="1553" max="1553" width="3.28515625" style="88" customWidth="1"/>
    <col min="1554" max="1554" width="10.28515625" style="88" customWidth="1"/>
    <col min="1555" max="1555" width="1" style="88" customWidth="1"/>
    <col min="1556" max="1556" width="0" style="88" hidden="1" customWidth="1"/>
    <col min="1557" max="1557" width="9.140625" style="88"/>
    <col min="1558" max="1558" width="2" style="88" customWidth="1"/>
    <col min="1559" max="1559" width="9.140625" style="88"/>
    <col min="1560" max="1560" width="1.5703125" style="88" customWidth="1"/>
    <col min="1561" max="1561" width="2.42578125" style="88" customWidth="1"/>
    <col min="1562" max="1792" width="9.140625" style="88"/>
    <col min="1793" max="1793" width="1.28515625" style="88" customWidth="1"/>
    <col min="1794" max="1794" width="11.5703125" style="88" customWidth="1"/>
    <col min="1795" max="1795" width="14.28515625" style="88" customWidth="1"/>
    <col min="1796" max="1796" width="6.28515625" style="88" customWidth="1"/>
    <col min="1797" max="1797" width="4" style="88" customWidth="1"/>
    <col min="1798" max="1798" width="4.85546875" style="88" customWidth="1"/>
    <col min="1799" max="1799" width="5.28515625" style="88" customWidth="1"/>
    <col min="1800" max="1800" width="2" style="88" customWidth="1"/>
    <col min="1801" max="1802" width="12.140625" style="88" customWidth="1"/>
    <col min="1803" max="1803" width="12" style="88" customWidth="1"/>
    <col min="1804" max="1804" width="10.140625" style="88" customWidth="1"/>
    <col min="1805" max="1805" width="0.140625" style="88" customWidth="1"/>
    <col min="1806" max="1806" width="1" style="88" customWidth="1"/>
    <col min="1807" max="1807" width="7" style="88" customWidth="1"/>
    <col min="1808" max="1808" width="0.85546875" style="88" customWidth="1"/>
    <col min="1809" max="1809" width="3.28515625" style="88" customWidth="1"/>
    <col min="1810" max="1810" width="10.28515625" style="88" customWidth="1"/>
    <col min="1811" max="1811" width="1" style="88" customWidth="1"/>
    <col min="1812" max="1812" width="0" style="88" hidden="1" customWidth="1"/>
    <col min="1813" max="1813" width="9.140625" style="88"/>
    <col min="1814" max="1814" width="2" style="88" customWidth="1"/>
    <col min="1815" max="1815" width="9.140625" style="88"/>
    <col min="1816" max="1816" width="1.5703125" style="88" customWidth="1"/>
    <col min="1817" max="1817" width="2.42578125" style="88" customWidth="1"/>
    <col min="1818" max="2048" width="9.140625" style="88"/>
    <col min="2049" max="2049" width="1.28515625" style="88" customWidth="1"/>
    <col min="2050" max="2050" width="11.5703125" style="88" customWidth="1"/>
    <col min="2051" max="2051" width="14.28515625" style="88" customWidth="1"/>
    <col min="2052" max="2052" width="6.28515625" style="88" customWidth="1"/>
    <col min="2053" max="2053" width="4" style="88" customWidth="1"/>
    <col min="2054" max="2054" width="4.85546875" style="88" customWidth="1"/>
    <col min="2055" max="2055" width="5.28515625" style="88" customWidth="1"/>
    <col min="2056" max="2056" width="2" style="88" customWidth="1"/>
    <col min="2057" max="2058" width="12.140625" style="88" customWidth="1"/>
    <col min="2059" max="2059" width="12" style="88" customWidth="1"/>
    <col min="2060" max="2060" width="10.140625" style="88" customWidth="1"/>
    <col min="2061" max="2061" width="0.140625" style="88" customWidth="1"/>
    <col min="2062" max="2062" width="1" style="88" customWidth="1"/>
    <col min="2063" max="2063" width="7" style="88" customWidth="1"/>
    <col min="2064" max="2064" width="0.85546875" style="88" customWidth="1"/>
    <col min="2065" max="2065" width="3.28515625" style="88" customWidth="1"/>
    <col min="2066" max="2066" width="10.28515625" style="88" customWidth="1"/>
    <col min="2067" max="2067" width="1" style="88" customWidth="1"/>
    <col min="2068" max="2068" width="0" style="88" hidden="1" customWidth="1"/>
    <col min="2069" max="2069" width="9.140625" style="88"/>
    <col min="2070" max="2070" width="2" style="88" customWidth="1"/>
    <col min="2071" max="2071" width="9.140625" style="88"/>
    <col min="2072" max="2072" width="1.5703125" style="88" customWidth="1"/>
    <col min="2073" max="2073" width="2.42578125" style="88" customWidth="1"/>
    <col min="2074" max="2304" width="9.140625" style="88"/>
    <col min="2305" max="2305" width="1.28515625" style="88" customWidth="1"/>
    <col min="2306" max="2306" width="11.5703125" style="88" customWidth="1"/>
    <col min="2307" max="2307" width="14.28515625" style="88" customWidth="1"/>
    <col min="2308" max="2308" width="6.28515625" style="88" customWidth="1"/>
    <col min="2309" max="2309" width="4" style="88" customWidth="1"/>
    <col min="2310" max="2310" width="4.85546875" style="88" customWidth="1"/>
    <col min="2311" max="2311" width="5.28515625" style="88" customWidth="1"/>
    <col min="2312" max="2312" width="2" style="88" customWidth="1"/>
    <col min="2313" max="2314" width="12.140625" style="88" customWidth="1"/>
    <col min="2315" max="2315" width="12" style="88" customWidth="1"/>
    <col min="2316" max="2316" width="10.140625" style="88" customWidth="1"/>
    <col min="2317" max="2317" width="0.140625" style="88" customWidth="1"/>
    <col min="2318" max="2318" width="1" style="88" customWidth="1"/>
    <col min="2319" max="2319" width="7" style="88" customWidth="1"/>
    <col min="2320" max="2320" width="0.85546875" style="88" customWidth="1"/>
    <col min="2321" max="2321" width="3.28515625" style="88" customWidth="1"/>
    <col min="2322" max="2322" width="10.28515625" style="88" customWidth="1"/>
    <col min="2323" max="2323" width="1" style="88" customWidth="1"/>
    <col min="2324" max="2324" width="0" style="88" hidden="1" customWidth="1"/>
    <col min="2325" max="2325" width="9.140625" style="88"/>
    <col min="2326" max="2326" width="2" style="88" customWidth="1"/>
    <col min="2327" max="2327" width="9.140625" style="88"/>
    <col min="2328" max="2328" width="1.5703125" style="88" customWidth="1"/>
    <col min="2329" max="2329" width="2.42578125" style="88" customWidth="1"/>
    <col min="2330" max="2560" width="9.140625" style="88"/>
    <col min="2561" max="2561" width="1.28515625" style="88" customWidth="1"/>
    <col min="2562" max="2562" width="11.5703125" style="88" customWidth="1"/>
    <col min="2563" max="2563" width="14.28515625" style="88" customWidth="1"/>
    <col min="2564" max="2564" width="6.28515625" style="88" customWidth="1"/>
    <col min="2565" max="2565" width="4" style="88" customWidth="1"/>
    <col min="2566" max="2566" width="4.85546875" style="88" customWidth="1"/>
    <col min="2567" max="2567" width="5.28515625" style="88" customWidth="1"/>
    <col min="2568" max="2568" width="2" style="88" customWidth="1"/>
    <col min="2569" max="2570" width="12.140625" style="88" customWidth="1"/>
    <col min="2571" max="2571" width="12" style="88" customWidth="1"/>
    <col min="2572" max="2572" width="10.140625" style="88" customWidth="1"/>
    <col min="2573" max="2573" width="0.140625" style="88" customWidth="1"/>
    <col min="2574" max="2574" width="1" style="88" customWidth="1"/>
    <col min="2575" max="2575" width="7" style="88" customWidth="1"/>
    <col min="2576" max="2576" width="0.85546875" style="88" customWidth="1"/>
    <col min="2577" max="2577" width="3.28515625" style="88" customWidth="1"/>
    <col min="2578" max="2578" width="10.28515625" style="88" customWidth="1"/>
    <col min="2579" max="2579" width="1" style="88" customWidth="1"/>
    <col min="2580" max="2580" width="0" style="88" hidden="1" customWidth="1"/>
    <col min="2581" max="2581" width="9.140625" style="88"/>
    <col min="2582" max="2582" width="2" style="88" customWidth="1"/>
    <col min="2583" max="2583" width="9.140625" style="88"/>
    <col min="2584" max="2584" width="1.5703125" style="88" customWidth="1"/>
    <col min="2585" max="2585" width="2.42578125" style="88" customWidth="1"/>
    <col min="2586" max="2816" width="9.140625" style="88"/>
    <col min="2817" max="2817" width="1.28515625" style="88" customWidth="1"/>
    <col min="2818" max="2818" width="11.5703125" style="88" customWidth="1"/>
    <col min="2819" max="2819" width="14.28515625" style="88" customWidth="1"/>
    <col min="2820" max="2820" width="6.28515625" style="88" customWidth="1"/>
    <col min="2821" max="2821" width="4" style="88" customWidth="1"/>
    <col min="2822" max="2822" width="4.85546875" style="88" customWidth="1"/>
    <col min="2823" max="2823" width="5.28515625" style="88" customWidth="1"/>
    <col min="2824" max="2824" width="2" style="88" customWidth="1"/>
    <col min="2825" max="2826" width="12.140625" style="88" customWidth="1"/>
    <col min="2827" max="2827" width="12" style="88" customWidth="1"/>
    <col min="2828" max="2828" width="10.140625" style="88" customWidth="1"/>
    <col min="2829" max="2829" width="0.140625" style="88" customWidth="1"/>
    <col min="2830" max="2830" width="1" style="88" customWidth="1"/>
    <col min="2831" max="2831" width="7" style="88" customWidth="1"/>
    <col min="2832" max="2832" width="0.85546875" style="88" customWidth="1"/>
    <col min="2833" max="2833" width="3.28515625" style="88" customWidth="1"/>
    <col min="2834" max="2834" width="10.28515625" style="88" customWidth="1"/>
    <col min="2835" max="2835" width="1" style="88" customWidth="1"/>
    <col min="2836" max="2836" width="0" style="88" hidden="1" customWidth="1"/>
    <col min="2837" max="2837" width="9.140625" style="88"/>
    <col min="2838" max="2838" width="2" style="88" customWidth="1"/>
    <col min="2839" max="2839" width="9.140625" style="88"/>
    <col min="2840" max="2840" width="1.5703125" style="88" customWidth="1"/>
    <col min="2841" max="2841" width="2.42578125" style="88" customWidth="1"/>
    <col min="2842" max="3072" width="9.140625" style="88"/>
    <col min="3073" max="3073" width="1.28515625" style="88" customWidth="1"/>
    <col min="3074" max="3074" width="11.5703125" style="88" customWidth="1"/>
    <col min="3075" max="3075" width="14.28515625" style="88" customWidth="1"/>
    <col min="3076" max="3076" width="6.28515625" style="88" customWidth="1"/>
    <col min="3077" max="3077" width="4" style="88" customWidth="1"/>
    <col min="3078" max="3078" width="4.85546875" style="88" customWidth="1"/>
    <col min="3079" max="3079" width="5.28515625" style="88" customWidth="1"/>
    <col min="3080" max="3080" width="2" style="88" customWidth="1"/>
    <col min="3081" max="3082" width="12.140625" style="88" customWidth="1"/>
    <col min="3083" max="3083" width="12" style="88" customWidth="1"/>
    <col min="3084" max="3084" width="10.140625" style="88" customWidth="1"/>
    <col min="3085" max="3085" width="0.140625" style="88" customWidth="1"/>
    <col min="3086" max="3086" width="1" style="88" customWidth="1"/>
    <col min="3087" max="3087" width="7" style="88" customWidth="1"/>
    <col min="3088" max="3088" width="0.85546875" style="88" customWidth="1"/>
    <col min="3089" max="3089" width="3.28515625" style="88" customWidth="1"/>
    <col min="3090" max="3090" width="10.28515625" style="88" customWidth="1"/>
    <col min="3091" max="3091" width="1" style="88" customWidth="1"/>
    <col min="3092" max="3092" width="0" style="88" hidden="1" customWidth="1"/>
    <col min="3093" max="3093" width="9.140625" style="88"/>
    <col min="3094" max="3094" width="2" style="88" customWidth="1"/>
    <col min="3095" max="3095" width="9.140625" style="88"/>
    <col min="3096" max="3096" width="1.5703125" style="88" customWidth="1"/>
    <col min="3097" max="3097" width="2.42578125" style="88" customWidth="1"/>
    <col min="3098" max="3328" width="9.140625" style="88"/>
    <col min="3329" max="3329" width="1.28515625" style="88" customWidth="1"/>
    <col min="3330" max="3330" width="11.5703125" style="88" customWidth="1"/>
    <col min="3331" max="3331" width="14.28515625" style="88" customWidth="1"/>
    <col min="3332" max="3332" width="6.28515625" style="88" customWidth="1"/>
    <col min="3333" max="3333" width="4" style="88" customWidth="1"/>
    <col min="3334" max="3334" width="4.85546875" style="88" customWidth="1"/>
    <col min="3335" max="3335" width="5.28515625" style="88" customWidth="1"/>
    <col min="3336" max="3336" width="2" style="88" customWidth="1"/>
    <col min="3337" max="3338" width="12.140625" style="88" customWidth="1"/>
    <col min="3339" max="3339" width="12" style="88" customWidth="1"/>
    <col min="3340" max="3340" width="10.140625" style="88" customWidth="1"/>
    <col min="3341" max="3341" width="0.140625" style="88" customWidth="1"/>
    <col min="3342" max="3342" width="1" style="88" customWidth="1"/>
    <col min="3343" max="3343" width="7" style="88" customWidth="1"/>
    <col min="3344" max="3344" width="0.85546875" style="88" customWidth="1"/>
    <col min="3345" max="3345" width="3.28515625" style="88" customWidth="1"/>
    <col min="3346" max="3346" width="10.28515625" style="88" customWidth="1"/>
    <col min="3347" max="3347" width="1" style="88" customWidth="1"/>
    <col min="3348" max="3348" width="0" style="88" hidden="1" customWidth="1"/>
    <col min="3349" max="3349" width="9.140625" style="88"/>
    <col min="3350" max="3350" width="2" style="88" customWidth="1"/>
    <col min="3351" max="3351" width="9.140625" style="88"/>
    <col min="3352" max="3352" width="1.5703125" style="88" customWidth="1"/>
    <col min="3353" max="3353" width="2.42578125" style="88" customWidth="1"/>
    <col min="3354" max="3584" width="9.140625" style="88"/>
    <col min="3585" max="3585" width="1.28515625" style="88" customWidth="1"/>
    <col min="3586" max="3586" width="11.5703125" style="88" customWidth="1"/>
    <col min="3587" max="3587" width="14.28515625" style="88" customWidth="1"/>
    <col min="3588" max="3588" width="6.28515625" style="88" customWidth="1"/>
    <col min="3589" max="3589" width="4" style="88" customWidth="1"/>
    <col min="3590" max="3590" width="4.85546875" style="88" customWidth="1"/>
    <col min="3591" max="3591" width="5.28515625" style="88" customWidth="1"/>
    <col min="3592" max="3592" width="2" style="88" customWidth="1"/>
    <col min="3593" max="3594" width="12.140625" style="88" customWidth="1"/>
    <col min="3595" max="3595" width="12" style="88" customWidth="1"/>
    <col min="3596" max="3596" width="10.140625" style="88" customWidth="1"/>
    <col min="3597" max="3597" width="0.140625" style="88" customWidth="1"/>
    <col min="3598" max="3598" width="1" style="88" customWidth="1"/>
    <col min="3599" max="3599" width="7" style="88" customWidth="1"/>
    <col min="3600" max="3600" width="0.85546875" style="88" customWidth="1"/>
    <col min="3601" max="3601" width="3.28515625" style="88" customWidth="1"/>
    <col min="3602" max="3602" width="10.28515625" style="88" customWidth="1"/>
    <col min="3603" max="3603" width="1" style="88" customWidth="1"/>
    <col min="3604" max="3604" width="0" style="88" hidden="1" customWidth="1"/>
    <col min="3605" max="3605" width="9.140625" style="88"/>
    <col min="3606" max="3606" width="2" style="88" customWidth="1"/>
    <col min="3607" max="3607" width="9.140625" style="88"/>
    <col min="3608" max="3608" width="1.5703125" style="88" customWidth="1"/>
    <col min="3609" max="3609" width="2.42578125" style="88" customWidth="1"/>
    <col min="3610" max="3840" width="9.140625" style="88"/>
    <col min="3841" max="3841" width="1.28515625" style="88" customWidth="1"/>
    <col min="3842" max="3842" width="11.5703125" style="88" customWidth="1"/>
    <col min="3843" max="3843" width="14.28515625" style="88" customWidth="1"/>
    <col min="3844" max="3844" width="6.28515625" style="88" customWidth="1"/>
    <col min="3845" max="3845" width="4" style="88" customWidth="1"/>
    <col min="3846" max="3846" width="4.85546875" style="88" customWidth="1"/>
    <col min="3847" max="3847" width="5.28515625" style="88" customWidth="1"/>
    <col min="3848" max="3848" width="2" style="88" customWidth="1"/>
    <col min="3849" max="3850" width="12.140625" style="88" customWidth="1"/>
    <col min="3851" max="3851" width="12" style="88" customWidth="1"/>
    <col min="3852" max="3852" width="10.140625" style="88" customWidth="1"/>
    <col min="3853" max="3853" width="0.140625" style="88" customWidth="1"/>
    <col min="3854" max="3854" width="1" style="88" customWidth="1"/>
    <col min="3855" max="3855" width="7" style="88" customWidth="1"/>
    <col min="3856" max="3856" width="0.85546875" style="88" customWidth="1"/>
    <col min="3857" max="3857" width="3.28515625" style="88" customWidth="1"/>
    <col min="3858" max="3858" width="10.28515625" style="88" customWidth="1"/>
    <col min="3859" max="3859" width="1" style="88" customWidth="1"/>
    <col min="3860" max="3860" width="0" style="88" hidden="1" customWidth="1"/>
    <col min="3861" max="3861" width="9.140625" style="88"/>
    <col min="3862" max="3862" width="2" style="88" customWidth="1"/>
    <col min="3863" max="3863" width="9.140625" style="88"/>
    <col min="3864" max="3864" width="1.5703125" style="88" customWidth="1"/>
    <col min="3865" max="3865" width="2.42578125" style="88" customWidth="1"/>
    <col min="3866" max="4096" width="9.140625" style="88"/>
    <col min="4097" max="4097" width="1.28515625" style="88" customWidth="1"/>
    <col min="4098" max="4098" width="11.5703125" style="88" customWidth="1"/>
    <col min="4099" max="4099" width="14.28515625" style="88" customWidth="1"/>
    <col min="4100" max="4100" width="6.28515625" style="88" customWidth="1"/>
    <col min="4101" max="4101" width="4" style="88" customWidth="1"/>
    <col min="4102" max="4102" width="4.85546875" style="88" customWidth="1"/>
    <col min="4103" max="4103" width="5.28515625" style="88" customWidth="1"/>
    <col min="4104" max="4104" width="2" style="88" customWidth="1"/>
    <col min="4105" max="4106" width="12.140625" style="88" customWidth="1"/>
    <col min="4107" max="4107" width="12" style="88" customWidth="1"/>
    <col min="4108" max="4108" width="10.140625" style="88" customWidth="1"/>
    <col min="4109" max="4109" width="0.140625" style="88" customWidth="1"/>
    <col min="4110" max="4110" width="1" style="88" customWidth="1"/>
    <col min="4111" max="4111" width="7" style="88" customWidth="1"/>
    <col min="4112" max="4112" width="0.85546875" style="88" customWidth="1"/>
    <col min="4113" max="4113" width="3.28515625" style="88" customWidth="1"/>
    <col min="4114" max="4114" width="10.28515625" style="88" customWidth="1"/>
    <col min="4115" max="4115" width="1" style="88" customWidth="1"/>
    <col min="4116" max="4116" width="0" style="88" hidden="1" customWidth="1"/>
    <col min="4117" max="4117" width="9.140625" style="88"/>
    <col min="4118" max="4118" width="2" style="88" customWidth="1"/>
    <col min="4119" max="4119" width="9.140625" style="88"/>
    <col min="4120" max="4120" width="1.5703125" style="88" customWidth="1"/>
    <col min="4121" max="4121" width="2.42578125" style="88" customWidth="1"/>
    <col min="4122" max="4352" width="9.140625" style="88"/>
    <col min="4353" max="4353" width="1.28515625" style="88" customWidth="1"/>
    <col min="4354" max="4354" width="11.5703125" style="88" customWidth="1"/>
    <col min="4355" max="4355" width="14.28515625" style="88" customWidth="1"/>
    <col min="4356" max="4356" width="6.28515625" style="88" customWidth="1"/>
    <col min="4357" max="4357" width="4" style="88" customWidth="1"/>
    <col min="4358" max="4358" width="4.85546875" style="88" customWidth="1"/>
    <col min="4359" max="4359" width="5.28515625" style="88" customWidth="1"/>
    <col min="4360" max="4360" width="2" style="88" customWidth="1"/>
    <col min="4361" max="4362" width="12.140625" style="88" customWidth="1"/>
    <col min="4363" max="4363" width="12" style="88" customWidth="1"/>
    <col min="4364" max="4364" width="10.140625" style="88" customWidth="1"/>
    <col min="4365" max="4365" width="0.140625" style="88" customWidth="1"/>
    <col min="4366" max="4366" width="1" style="88" customWidth="1"/>
    <col min="4367" max="4367" width="7" style="88" customWidth="1"/>
    <col min="4368" max="4368" width="0.85546875" style="88" customWidth="1"/>
    <col min="4369" max="4369" width="3.28515625" style="88" customWidth="1"/>
    <col min="4370" max="4370" width="10.28515625" style="88" customWidth="1"/>
    <col min="4371" max="4371" width="1" style="88" customWidth="1"/>
    <col min="4372" max="4372" width="0" style="88" hidden="1" customWidth="1"/>
    <col min="4373" max="4373" width="9.140625" style="88"/>
    <col min="4374" max="4374" width="2" style="88" customWidth="1"/>
    <col min="4375" max="4375" width="9.140625" style="88"/>
    <col min="4376" max="4376" width="1.5703125" style="88" customWidth="1"/>
    <col min="4377" max="4377" width="2.42578125" style="88" customWidth="1"/>
    <col min="4378" max="4608" width="9.140625" style="88"/>
    <col min="4609" max="4609" width="1.28515625" style="88" customWidth="1"/>
    <col min="4610" max="4610" width="11.5703125" style="88" customWidth="1"/>
    <col min="4611" max="4611" width="14.28515625" style="88" customWidth="1"/>
    <col min="4612" max="4612" width="6.28515625" style="88" customWidth="1"/>
    <col min="4613" max="4613" width="4" style="88" customWidth="1"/>
    <col min="4614" max="4614" width="4.85546875" style="88" customWidth="1"/>
    <col min="4615" max="4615" width="5.28515625" style="88" customWidth="1"/>
    <col min="4616" max="4616" width="2" style="88" customWidth="1"/>
    <col min="4617" max="4618" width="12.140625" style="88" customWidth="1"/>
    <col min="4619" max="4619" width="12" style="88" customWidth="1"/>
    <col min="4620" max="4620" width="10.140625" style="88" customWidth="1"/>
    <col min="4621" max="4621" width="0.140625" style="88" customWidth="1"/>
    <col min="4622" max="4622" width="1" style="88" customWidth="1"/>
    <col min="4623" max="4623" width="7" style="88" customWidth="1"/>
    <col min="4624" max="4624" width="0.85546875" style="88" customWidth="1"/>
    <col min="4625" max="4625" width="3.28515625" style="88" customWidth="1"/>
    <col min="4626" max="4626" width="10.28515625" style="88" customWidth="1"/>
    <col min="4627" max="4627" width="1" style="88" customWidth="1"/>
    <col min="4628" max="4628" width="0" style="88" hidden="1" customWidth="1"/>
    <col min="4629" max="4629" width="9.140625" style="88"/>
    <col min="4630" max="4630" width="2" style="88" customWidth="1"/>
    <col min="4631" max="4631" width="9.140625" style="88"/>
    <col min="4632" max="4632" width="1.5703125" style="88" customWidth="1"/>
    <col min="4633" max="4633" width="2.42578125" style="88" customWidth="1"/>
    <col min="4634" max="4864" width="9.140625" style="88"/>
    <col min="4865" max="4865" width="1.28515625" style="88" customWidth="1"/>
    <col min="4866" max="4866" width="11.5703125" style="88" customWidth="1"/>
    <col min="4867" max="4867" width="14.28515625" style="88" customWidth="1"/>
    <col min="4868" max="4868" width="6.28515625" style="88" customWidth="1"/>
    <col min="4869" max="4869" width="4" style="88" customWidth="1"/>
    <col min="4870" max="4870" width="4.85546875" style="88" customWidth="1"/>
    <col min="4871" max="4871" width="5.28515625" style="88" customWidth="1"/>
    <col min="4872" max="4872" width="2" style="88" customWidth="1"/>
    <col min="4873" max="4874" width="12.140625" style="88" customWidth="1"/>
    <col min="4875" max="4875" width="12" style="88" customWidth="1"/>
    <col min="4876" max="4876" width="10.140625" style="88" customWidth="1"/>
    <col min="4877" max="4877" width="0.140625" style="88" customWidth="1"/>
    <col min="4878" max="4878" width="1" style="88" customWidth="1"/>
    <col min="4879" max="4879" width="7" style="88" customWidth="1"/>
    <col min="4880" max="4880" width="0.85546875" style="88" customWidth="1"/>
    <col min="4881" max="4881" width="3.28515625" style="88" customWidth="1"/>
    <col min="4882" max="4882" width="10.28515625" style="88" customWidth="1"/>
    <col min="4883" max="4883" width="1" style="88" customWidth="1"/>
    <col min="4884" max="4884" width="0" style="88" hidden="1" customWidth="1"/>
    <col min="4885" max="4885" width="9.140625" style="88"/>
    <col min="4886" max="4886" width="2" style="88" customWidth="1"/>
    <col min="4887" max="4887" width="9.140625" style="88"/>
    <col min="4888" max="4888" width="1.5703125" style="88" customWidth="1"/>
    <col min="4889" max="4889" width="2.42578125" style="88" customWidth="1"/>
    <col min="4890" max="5120" width="9.140625" style="88"/>
    <col min="5121" max="5121" width="1.28515625" style="88" customWidth="1"/>
    <col min="5122" max="5122" width="11.5703125" style="88" customWidth="1"/>
    <col min="5123" max="5123" width="14.28515625" style="88" customWidth="1"/>
    <col min="5124" max="5124" width="6.28515625" style="88" customWidth="1"/>
    <col min="5125" max="5125" width="4" style="88" customWidth="1"/>
    <col min="5126" max="5126" width="4.85546875" style="88" customWidth="1"/>
    <col min="5127" max="5127" width="5.28515625" style="88" customWidth="1"/>
    <col min="5128" max="5128" width="2" style="88" customWidth="1"/>
    <col min="5129" max="5130" width="12.140625" style="88" customWidth="1"/>
    <col min="5131" max="5131" width="12" style="88" customWidth="1"/>
    <col min="5132" max="5132" width="10.140625" style="88" customWidth="1"/>
    <col min="5133" max="5133" width="0.140625" style="88" customWidth="1"/>
    <col min="5134" max="5134" width="1" style="88" customWidth="1"/>
    <col min="5135" max="5135" width="7" style="88" customWidth="1"/>
    <col min="5136" max="5136" width="0.85546875" style="88" customWidth="1"/>
    <col min="5137" max="5137" width="3.28515625" style="88" customWidth="1"/>
    <col min="5138" max="5138" width="10.28515625" style="88" customWidth="1"/>
    <col min="5139" max="5139" width="1" style="88" customWidth="1"/>
    <col min="5140" max="5140" width="0" style="88" hidden="1" customWidth="1"/>
    <col min="5141" max="5141" width="9.140625" style="88"/>
    <col min="5142" max="5142" width="2" style="88" customWidth="1"/>
    <col min="5143" max="5143" width="9.140625" style="88"/>
    <col min="5144" max="5144" width="1.5703125" style="88" customWidth="1"/>
    <col min="5145" max="5145" width="2.42578125" style="88" customWidth="1"/>
    <col min="5146" max="5376" width="9.140625" style="88"/>
    <col min="5377" max="5377" width="1.28515625" style="88" customWidth="1"/>
    <col min="5378" max="5378" width="11.5703125" style="88" customWidth="1"/>
    <col min="5379" max="5379" width="14.28515625" style="88" customWidth="1"/>
    <col min="5380" max="5380" width="6.28515625" style="88" customWidth="1"/>
    <col min="5381" max="5381" width="4" style="88" customWidth="1"/>
    <col min="5382" max="5382" width="4.85546875" style="88" customWidth="1"/>
    <col min="5383" max="5383" width="5.28515625" style="88" customWidth="1"/>
    <col min="5384" max="5384" width="2" style="88" customWidth="1"/>
    <col min="5385" max="5386" width="12.140625" style="88" customWidth="1"/>
    <col min="5387" max="5387" width="12" style="88" customWidth="1"/>
    <col min="5388" max="5388" width="10.140625" style="88" customWidth="1"/>
    <col min="5389" max="5389" width="0.140625" style="88" customWidth="1"/>
    <col min="5390" max="5390" width="1" style="88" customWidth="1"/>
    <col min="5391" max="5391" width="7" style="88" customWidth="1"/>
    <col min="5392" max="5392" width="0.85546875" style="88" customWidth="1"/>
    <col min="5393" max="5393" width="3.28515625" style="88" customWidth="1"/>
    <col min="5394" max="5394" width="10.28515625" style="88" customWidth="1"/>
    <col min="5395" max="5395" width="1" style="88" customWidth="1"/>
    <col min="5396" max="5396" width="0" style="88" hidden="1" customWidth="1"/>
    <col min="5397" max="5397" width="9.140625" style="88"/>
    <col min="5398" max="5398" width="2" style="88" customWidth="1"/>
    <col min="5399" max="5399" width="9.140625" style="88"/>
    <col min="5400" max="5400" width="1.5703125" style="88" customWidth="1"/>
    <col min="5401" max="5401" width="2.42578125" style="88" customWidth="1"/>
    <col min="5402" max="5632" width="9.140625" style="88"/>
    <col min="5633" max="5633" width="1.28515625" style="88" customWidth="1"/>
    <col min="5634" max="5634" width="11.5703125" style="88" customWidth="1"/>
    <col min="5635" max="5635" width="14.28515625" style="88" customWidth="1"/>
    <col min="5636" max="5636" width="6.28515625" style="88" customWidth="1"/>
    <col min="5637" max="5637" width="4" style="88" customWidth="1"/>
    <col min="5638" max="5638" width="4.85546875" style="88" customWidth="1"/>
    <col min="5639" max="5639" width="5.28515625" style="88" customWidth="1"/>
    <col min="5640" max="5640" width="2" style="88" customWidth="1"/>
    <col min="5641" max="5642" width="12.140625" style="88" customWidth="1"/>
    <col min="5643" max="5643" width="12" style="88" customWidth="1"/>
    <col min="5644" max="5644" width="10.140625" style="88" customWidth="1"/>
    <col min="5645" max="5645" width="0.140625" style="88" customWidth="1"/>
    <col min="5646" max="5646" width="1" style="88" customWidth="1"/>
    <col min="5647" max="5647" width="7" style="88" customWidth="1"/>
    <col min="5648" max="5648" width="0.85546875" style="88" customWidth="1"/>
    <col min="5649" max="5649" width="3.28515625" style="88" customWidth="1"/>
    <col min="5650" max="5650" width="10.28515625" style="88" customWidth="1"/>
    <col min="5651" max="5651" width="1" style="88" customWidth="1"/>
    <col min="5652" max="5652" width="0" style="88" hidden="1" customWidth="1"/>
    <col min="5653" max="5653" width="9.140625" style="88"/>
    <col min="5654" max="5654" width="2" style="88" customWidth="1"/>
    <col min="5655" max="5655" width="9.140625" style="88"/>
    <col min="5656" max="5656" width="1.5703125" style="88" customWidth="1"/>
    <col min="5657" max="5657" width="2.42578125" style="88" customWidth="1"/>
    <col min="5658" max="5888" width="9.140625" style="88"/>
    <col min="5889" max="5889" width="1.28515625" style="88" customWidth="1"/>
    <col min="5890" max="5890" width="11.5703125" style="88" customWidth="1"/>
    <col min="5891" max="5891" width="14.28515625" style="88" customWidth="1"/>
    <col min="5892" max="5892" width="6.28515625" style="88" customWidth="1"/>
    <col min="5893" max="5893" width="4" style="88" customWidth="1"/>
    <col min="5894" max="5894" width="4.85546875" style="88" customWidth="1"/>
    <col min="5895" max="5895" width="5.28515625" style="88" customWidth="1"/>
    <col min="5896" max="5896" width="2" style="88" customWidth="1"/>
    <col min="5897" max="5898" width="12.140625" style="88" customWidth="1"/>
    <col min="5899" max="5899" width="12" style="88" customWidth="1"/>
    <col min="5900" max="5900" width="10.140625" style="88" customWidth="1"/>
    <col min="5901" max="5901" width="0.140625" style="88" customWidth="1"/>
    <col min="5902" max="5902" width="1" style="88" customWidth="1"/>
    <col min="5903" max="5903" width="7" style="88" customWidth="1"/>
    <col min="5904" max="5904" width="0.85546875" style="88" customWidth="1"/>
    <col min="5905" max="5905" width="3.28515625" style="88" customWidth="1"/>
    <col min="5906" max="5906" width="10.28515625" style="88" customWidth="1"/>
    <col min="5907" max="5907" width="1" style="88" customWidth="1"/>
    <col min="5908" max="5908" width="0" style="88" hidden="1" customWidth="1"/>
    <col min="5909" max="5909" width="9.140625" style="88"/>
    <col min="5910" max="5910" width="2" style="88" customWidth="1"/>
    <col min="5911" max="5911" width="9.140625" style="88"/>
    <col min="5912" max="5912" width="1.5703125" style="88" customWidth="1"/>
    <col min="5913" max="5913" width="2.42578125" style="88" customWidth="1"/>
    <col min="5914" max="6144" width="9.140625" style="88"/>
    <col min="6145" max="6145" width="1.28515625" style="88" customWidth="1"/>
    <col min="6146" max="6146" width="11.5703125" style="88" customWidth="1"/>
    <col min="6147" max="6147" width="14.28515625" style="88" customWidth="1"/>
    <col min="6148" max="6148" width="6.28515625" style="88" customWidth="1"/>
    <col min="6149" max="6149" width="4" style="88" customWidth="1"/>
    <col min="6150" max="6150" width="4.85546875" style="88" customWidth="1"/>
    <col min="6151" max="6151" width="5.28515625" style="88" customWidth="1"/>
    <col min="6152" max="6152" width="2" style="88" customWidth="1"/>
    <col min="6153" max="6154" width="12.140625" style="88" customWidth="1"/>
    <col min="6155" max="6155" width="12" style="88" customWidth="1"/>
    <col min="6156" max="6156" width="10.140625" style="88" customWidth="1"/>
    <col min="6157" max="6157" width="0.140625" style="88" customWidth="1"/>
    <col min="6158" max="6158" width="1" style="88" customWidth="1"/>
    <col min="6159" max="6159" width="7" style="88" customWidth="1"/>
    <col min="6160" max="6160" width="0.85546875" style="88" customWidth="1"/>
    <col min="6161" max="6161" width="3.28515625" style="88" customWidth="1"/>
    <col min="6162" max="6162" width="10.28515625" style="88" customWidth="1"/>
    <col min="6163" max="6163" width="1" style="88" customWidth="1"/>
    <col min="6164" max="6164" width="0" style="88" hidden="1" customWidth="1"/>
    <col min="6165" max="6165" width="9.140625" style="88"/>
    <col min="6166" max="6166" width="2" style="88" customWidth="1"/>
    <col min="6167" max="6167" width="9.140625" style="88"/>
    <col min="6168" max="6168" width="1.5703125" style="88" customWidth="1"/>
    <col min="6169" max="6169" width="2.42578125" style="88" customWidth="1"/>
    <col min="6170" max="6400" width="9.140625" style="88"/>
    <col min="6401" max="6401" width="1.28515625" style="88" customWidth="1"/>
    <col min="6402" max="6402" width="11.5703125" style="88" customWidth="1"/>
    <col min="6403" max="6403" width="14.28515625" style="88" customWidth="1"/>
    <col min="6404" max="6404" width="6.28515625" style="88" customWidth="1"/>
    <col min="6405" max="6405" width="4" style="88" customWidth="1"/>
    <col min="6406" max="6406" width="4.85546875" style="88" customWidth="1"/>
    <col min="6407" max="6407" width="5.28515625" style="88" customWidth="1"/>
    <col min="6408" max="6408" width="2" style="88" customWidth="1"/>
    <col min="6409" max="6410" width="12.140625" style="88" customWidth="1"/>
    <col min="6411" max="6411" width="12" style="88" customWidth="1"/>
    <col min="6412" max="6412" width="10.140625" style="88" customWidth="1"/>
    <col min="6413" max="6413" width="0.140625" style="88" customWidth="1"/>
    <col min="6414" max="6414" width="1" style="88" customWidth="1"/>
    <col min="6415" max="6415" width="7" style="88" customWidth="1"/>
    <col min="6416" max="6416" width="0.85546875" style="88" customWidth="1"/>
    <col min="6417" max="6417" width="3.28515625" style="88" customWidth="1"/>
    <col min="6418" max="6418" width="10.28515625" style="88" customWidth="1"/>
    <col min="6419" max="6419" width="1" style="88" customWidth="1"/>
    <col min="6420" max="6420" width="0" style="88" hidden="1" customWidth="1"/>
    <col min="6421" max="6421" width="9.140625" style="88"/>
    <col min="6422" max="6422" width="2" style="88" customWidth="1"/>
    <col min="6423" max="6423" width="9.140625" style="88"/>
    <col min="6424" max="6424" width="1.5703125" style="88" customWidth="1"/>
    <col min="6425" max="6425" width="2.42578125" style="88" customWidth="1"/>
    <col min="6426" max="6656" width="9.140625" style="88"/>
    <col min="6657" max="6657" width="1.28515625" style="88" customWidth="1"/>
    <col min="6658" max="6658" width="11.5703125" style="88" customWidth="1"/>
    <col min="6659" max="6659" width="14.28515625" style="88" customWidth="1"/>
    <col min="6660" max="6660" width="6.28515625" style="88" customWidth="1"/>
    <col min="6661" max="6661" width="4" style="88" customWidth="1"/>
    <col min="6662" max="6662" width="4.85546875" style="88" customWidth="1"/>
    <col min="6663" max="6663" width="5.28515625" style="88" customWidth="1"/>
    <col min="6664" max="6664" width="2" style="88" customWidth="1"/>
    <col min="6665" max="6666" width="12.140625" style="88" customWidth="1"/>
    <col min="6667" max="6667" width="12" style="88" customWidth="1"/>
    <col min="6668" max="6668" width="10.140625" style="88" customWidth="1"/>
    <col min="6669" max="6669" width="0.140625" style="88" customWidth="1"/>
    <col min="6670" max="6670" width="1" style="88" customWidth="1"/>
    <col min="6671" max="6671" width="7" style="88" customWidth="1"/>
    <col min="6672" max="6672" width="0.85546875" style="88" customWidth="1"/>
    <col min="6673" max="6673" width="3.28515625" style="88" customWidth="1"/>
    <col min="6674" max="6674" width="10.28515625" style="88" customWidth="1"/>
    <col min="6675" max="6675" width="1" style="88" customWidth="1"/>
    <col min="6676" max="6676" width="0" style="88" hidden="1" customWidth="1"/>
    <col min="6677" max="6677" width="9.140625" style="88"/>
    <col min="6678" max="6678" width="2" style="88" customWidth="1"/>
    <col min="6679" max="6679" width="9.140625" style="88"/>
    <col min="6680" max="6680" width="1.5703125" style="88" customWidth="1"/>
    <col min="6681" max="6681" width="2.42578125" style="88" customWidth="1"/>
    <col min="6682" max="6912" width="9.140625" style="88"/>
    <col min="6913" max="6913" width="1.28515625" style="88" customWidth="1"/>
    <col min="6914" max="6914" width="11.5703125" style="88" customWidth="1"/>
    <col min="6915" max="6915" width="14.28515625" style="88" customWidth="1"/>
    <col min="6916" max="6916" width="6.28515625" style="88" customWidth="1"/>
    <col min="6917" max="6917" width="4" style="88" customWidth="1"/>
    <col min="6918" max="6918" width="4.85546875" style="88" customWidth="1"/>
    <col min="6919" max="6919" width="5.28515625" style="88" customWidth="1"/>
    <col min="6920" max="6920" width="2" style="88" customWidth="1"/>
    <col min="6921" max="6922" width="12.140625" style="88" customWidth="1"/>
    <col min="6923" max="6923" width="12" style="88" customWidth="1"/>
    <col min="6924" max="6924" width="10.140625" style="88" customWidth="1"/>
    <col min="6925" max="6925" width="0.140625" style="88" customWidth="1"/>
    <col min="6926" max="6926" width="1" style="88" customWidth="1"/>
    <col min="6927" max="6927" width="7" style="88" customWidth="1"/>
    <col min="6928" max="6928" width="0.85546875" style="88" customWidth="1"/>
    <col min="6929" max="6929" width="3.28515625" style="88" customWidth="1"/>
    <col min="6930" max="6930" width="10.28515625" style="88" customWidth="1"/>
    <col min="6931" max="6931" width="1" style="88" customWidth="1"/>
    <col min="6932" max="6932" width="0" style="88" hidden="1" customWidth="1"/>
    <col min="6933" max="6933" width="9.140625" style="88"/>
    <col min="6934" max="6934" width="2" style="88" customWidth="1"/>
    <col min="6935" max="6935" width="9.140625" style="88"/>
    <col min="6936" max="6936" width="1.5703125" style="88" customWidth="1"/>
    <col min="6937" max="6937" width="2.42578125" style="88" customWidth="1"/>
    <col min="6938" max="7168" width="9.140625" style="88"/>
    <col min="7169" max="7169" width="1.28515625" style="88" customWidth="1"/>
    <col min="7170" max="7170" width="11.5703125" style="88" customWidth="1"/>
    <col min="7171" max="7171" width="14.28515625" style="88" customWidth="1"/>
    <col min="7172" max="7172" width="6.28515625" style="88" customWidth="1"/>
    <col min="7173" max="7173" width="4" style="88" customWidth="1"/>
    <col min="7174" max="7174" width="4.85546875" style="88" customWidth="1"/>
    <col min="7175" max="7175" width="5.28515625" style="88" customWidth="1"/>
    <col min="7176" max="7176" width="2" style="88" customWidth="1"/>
    <col min="7177" max="7178" width="12.140625" style="88" customWidth="1"/>
    <col min="7179" max="7179" width="12" style="88" customWidth="1"/>
    <col min="7180" max="7180" width="10.140625" style="88" customWidth="1"/>
    <col min="7181" max="7181" width="0.140625" style="88" customWidth="1"/>
    <col min="7182" max="7182" width="1" style="88" customWidth="1"/>
    <col min="7183" max="7183" width="7" style="88" customWidth="1"/>
    <col min="7184" max="7184" width="0.85546875" style="88" customWidth="1"/>
    <col min="7185" max="7185" width="3.28515625" style="88" customWidth="1"/>
    <col min="7186" max="7186" width="10.28515625" style="88" customWidth="1"/>
    <col min="7187" max="7187" width="1" style="88" customWidth="1"/>
    <col min="7188" max="7188" width="0" style="88" hidden="1" customWidth="1"/>
    <col min="7189" max="7189" width="9.140625" style="88"/>
    <col min="7190" max="7190" width="2" style="88" customWidth="1"/>
    <col min="7191" max="7191" width="9.140625" style="88"/>
    <col min="7192" max="7192" width="1.5703125" style="88" customWidth="1"/>
    <col min="7193" max="7193" width="2.42578125" style="88" customWidth="1"/>
    <col min="7194" max="7424" width="9.140625" style="88"/>
    <col min="7425" max="7425" width="1.28515625" style="88" customWidth="1"/>
    <col min="7426" max="7426" width="11.5703125" style="88" customWidth="1"/>
    <col min="7427" max="7427" width="14.28515625" style="88" customWidth="1"/>
    <col min="7428" max="7428" width="6.28515625" style="88" customWidth="1"/>
    <col min="7429" max="7429" width="4" style="88" customWidth="1"/>
    <col min="7430" max="7430" width="4.85546875" style="88" customWidth="1"/>
    <col min="7431" max="7431" width="5.28515625" style="88" customWidth="1"/>
    <col min="7432" max="7432" width="2" style="88" customWidth="1"/>
    <col min="7433" max="7434" width="12.140625" style="88" customWidth="1"/>
    <col min="7435" max="7435" width="12" style="88" customWidth="1"/>
    <col min="7436" max="7436" width="10.140625" style="88" customWidth="1"/>
    <col min="7437" max="7437" width="0.140625" style="88" customWidth="1"/>
    <col min="7438" max="7438" width="1" style="88" customWidth="1"/>
    <col min="7439" max="7439" width="7" style="88" customWidth="1"/>
    <col min="7440" max="7440" width="0.85546875" style="88" customWidth="1"/>
    <col min="7441" max="7441" width="3.28515625" style="88" customWidth="1"/>
    <col min="7442" max="7442" width="10.28515625" style="88" customWidth="1"/>
    <col min="7443" max="7443" width="1" style="88" customWidth="1"/>
    <col min="7444" max="7444" width="0" style="88" hidden="1" customWidth="1"/>
    <col min="7445" max="7445" width="9.140625" style="88"/>
    <col min="7446" max="7446" width="2" style="88" customWidth="1"/>
    <col min="7447" max="7447" width="9.140625" style="88"/>
    <col min="7448" max="7448" width="1.5703125" style="88" customWidth="1"/>
    <col min="7449" max="7449" width="2.42578125" style="88" customWidth="1"/>
    <col min="7450" max="7680" width="9.140625" style="88"/>
    <col min="7681" max="7681" width="1.28515625" style="88" customWidth="1"/>
    <col min="7682" max="7682" width="11.5703125" style="88" customWidth="1"/>
    <col min="7683" max="7683" width="14.28515625" style="88" customWidth="1"/>
    <col min="7684" max="7684" width="6.28515625" style="88" customWidth="1"/>
    <col min="7685" max="7685" width="4" style="88" customWidth="1"/>
    <col min="7686" max="7686" width="4.85546875" style="88" customWidth="1"/>
    <col min="7687" max="7687" width="5.28515625" style="88" customWidth="1"/>
    <col min="7688" max="7688" width="2" style="88" customWidth="1"/>
    <col min="7689" max="7690" width="12.140625" style="88" customWidth="1"/>
    <col min="7691" max="7691" width="12" style="88" customWidth="1"/>
    <col min="7692" max="7692" width="10.140625" style="88" customWidth="1"/>
    <col min="7693" max="7693" width="0.140625" style="88" customWidth="1"/>
    <col min="7694" max="7694" width="1" style="88" customWidth="1"/>
    <col min="7695" max="7695" width="7" style="88" customWidth="1"/>
    <col min="7696" max="7696" width="0.85546875" style="88" customWidth="1"/>
    <col min="7697" max="7697" width="3.28515625" style="88" customWidth="1"/>
    <col min="7698" max="7698" width="10.28515625" style="88" customWidth="1"/>
    <col min="7699" max="7699" width="1" style="88" customWidth="1"/>
    <col min="7700" max="7700" width="0" style="88" hidden="1" customWidth="1"/>
    <col min="7701" max="7701" width="9.140625" style="88"/>
    <col min="7702" max="7702" width="2" style="88" customWidth="1"/>
    <col min="7703" max="7703" width="9.140625" style="88"/>
    <col min="7704" max="7704" width="1.5703125" style="88" customWidth="1"/>
    <col min="7705" max="7705" width="2.42578125" style="88" customWidth="1"/>
    <col min="7706" max="7936" width="9.140625" style="88"/>
    <col min="7937" max="7937" width="1.28515625" style="88" customWidth="1"/>
    <col min="7938" max="7938" width="11.5703125" style="88" customWidth="1"/>
    <col min="7939" max="7939" width="14.28515625" style="88" customWidth="1"/>
    <col min="7940" max="7940" width="6.28515625" style="88" customWidth="1"/>
    <col min="7941" max="7941" width="4" style="88" customWidth="1"/>
    <col min="7942" max="7942" width="4.85546875" style="88" customWidth="1"/>
    <col min="7943" max="7943" width="5.28515625" style="88" customWidth="1"/>
    <col min="7944" max="7944" width="2" style="88" customWidth="1"/>
    <col min="7945" max="7946" width="12.140625" style="88" customWidth="1"/>
    <col min="7947" max="7947" width="12" style="88" customWidth="1"/>
    <col min="7948" max="7948" width="10.140625" style="88" customWidth="1"/>
    <col min="7949" max="7949" width="0.140625" style="88" customWidth="1"/>
    <col min="7950" max="7950" width="1" style="88" customWidth="1"/>
    <col min="7951" max="7951" width="7" style="88" customWidth="1"/>
    <col min="7952" max="7952" width="0.85546875" style="88" customWidth="1"/>
    <col min="7953" max="7953" width="3.28515625" style="88" customWidth="1"/>
    <col min="7954" max="7954" width="10.28515625" style="88" customWidth="1"/>
    <col min="7955" max="7955" width="1" style="88" customWidth="1"/>
    <col min="7956" max="7956" width="0" style="88" hidden="1" customWidth="1"/>
    <col min="7957" max="7957" width="9.140625" style="88"/>
    <col min="7958" max="7958" width="2" style="88" customWidth="1"/>
    <col min="7959" max="7959" width="9.140625" style="88"/>
    <col min="7960" max="7960" width="1.5703125" style="88" customWidth="1"/>
    <col min="7961" max="7961" width="2.42578125" style="88" customWidth="1"/>
    <col min="7962" max="8192" width="9.140625" style="88"/>
    <col min="8193" max="8193" width="1.28515625" style="88" customWidth="1"/>
    <col min="8194" max="8194" width="11.5703125" style="88" customWidth="1"/>
    <col min="8195" max="8195" width="14.28515625" style="88" customWidth="1"/>
    <col min="8196" max="8196" width="6.28515625" style="88" customWidth="1"/>
    <col min="8197" max="8197" width="4" style="88" customWidth="1"/>
    <col min="8198" max="8198" width="4.85546875" style="88" customWidth="1"/>
    <col min="8199" max="8199" width="5.28515625" style="88" customWidth="1"/>
    <col min="8200" max="8200" width="2" style="88" customWidth="1"/>
    <col min="8201" max="8202" width="12.140625" style="88" customWidth="1"/>
    <col min="8203" max="8203" width="12" style="88" customWidth="1"/>
    <col min="8204" max="8204" width="10.140625" style="88" customWidth="1"/>
    <col min="8205" max="8205" width="0.140625" style="88" customWidth="1"/>
    <col min="8206" max="8206" width="1" style="88" customWidth="1"/>
    <col min="8207" max="8207" width="7" style="88" customWidth="1"/>
    <col min="8208" max="8208" width="0.85546875" style="88" customWidth="1"/>
    <col min="8209" max="8209" width="3.28515625" style="88" customWidth="1"/>
    <col min="8210" max="8210" width="10.28515625" style="88" customWidth="1"/>
    <col min="8211" max="8211" width="1" style="88" customWidth="1"/>
    <col min="8212" max="8212" width="0" style="88" hidden="1" customWidth="1"/>
    <col min="8213" max="8213" width="9.140625" style="88"/>
    <col min="8214" max="8214" width="2" style="88" customWidth="1"/>
    <col min="8215" max="8215" width="9.140625" style="88"/>
    <col min="8216" max="8216" width="1.5703125" style="88" customWidth="1"/>
    <col min="8217" max="8217" width="2.42578125" style="88" customWidth="1"/>
    <col min="8218" max="8448" width="9.140625" style="88"/>
    <col min="8449" max="8449" width="1.28515625" style="88" customWidth="1"/>
    <col min="8450" max="8450" width="11.5703125" style="88" customWidth="1"/>
    <col min="8451" max="8451" width="14.28515625" style="88" customWidth="1"/>
    <col min="8452" max="8452" width="6.28515625" style="88" customWidth="1"/>
    <col min="8453" max="8453" width="4" style="88" customWidth="1"/>
    <col min="8454" max="8454" width="4.85546875" style="88" customWidth="1"/>
    <col min="8455" max="8455" width="5.28515625" style="88" customWidth="1"/>
    <col min="8456" max="8456" width="2" style="88" customWidth="1"/>
    <col min="8457" max="8458" width="12.140625" style="88" customWidth="1"/>
    <col min="8459" max="8459" width="12" style="88" customWidth="1"/>
    <col min="8460" max="8460" width="10.140625" style="88" customWidth="1"/>
    <col min="8461" max="8461" width="0.140625" style="88" customWidth="1"/>
    <col min="8462" max="8462" width="1" style="88" customWidth="1"/>
    <col min="8463" max="8463" width="7" style="88" customWidth="1"/>
    <col min="8464" max="8464" width="0.85546875" style="88" customWidth="1"/>
    <col min="8465" max="8465" width="3.28515625" style="88" customWidth="1"/>
    <col min="8466" max="8466" width="10.28515625" style="88" customWidth="1"/>
    <col min="8467" max="8467" width="1" style="88" customWidth="1"/>
    <col min="8468" max="8468" width="0" style="88" hidden="1" customWidth="1"/>
    <col min="8469" max="8469" width="9.140625" style="88"/>
    <col min="8470" max="8470" width="2" style="88" customWidth="1"/>
    <col min="8471" max="8471" width="9.140625" style="88"/>
    <col min="8472" max="8472" width="1.5703125" style="88" customWidth="1"/>
    <col min="8473" max="8473" width="2.42578125" style="88" customWidth="1"/>
    <col min="8474" max="8704" width="9.140625" style="88"/>
    <col min="8705" max="8705" width="1.28515625" style="88" customWidth="1"/>
    <col min="8706" max="8706" width="11.5703125" style="88" customWidth="1"/>
    <col min="8707" max="8707" width="14.28515625" style="88" customWidth="1"/>
    <col min="8708" max="8708" width="6.28515625" style="88" customWidth="1"/>
    <col min="8709" max="8709" width="4" style="88" customWidth="1"/>
    <col min="8710" max="8710" width="4.85546875" style="88" customWidth="1"/>
    <col min="8711" max="8711" width="5.28515625" style="88" customWidth="1"/>
    <col min="8712" max="8712" width="2" style="88" customWidth="1"/>
    <col min="8713" max="8714" width="12.140625" style="88" customWidth="1"/>
    <col min="8715" max="8715" width="12" style="88" customWidth="1"/>
    <col min="8716" max="8716" width="10.140625" style="88" customWidth="1"/>
    <col min="8717" max="8717" width="0.140625" style="88" customWidth="1"/>
    <col min="8718" max="8718" width="1" style="88" customWidth="1"/>
    <col min="8719" max="8719" width="7" style="88" customWidth="1"/>
    <col min="8720" max="8720" width="0.85546875" style="88" customWidth="1"/>
    <col min="8721" max="8721" width="3.28515625" style="88" customWidth="1"/>
    <col min="8722" max="8722" width="10.28515625" style="88" customWidth="1"/>
    <col min="8723" max="8723" width="1" style="88" customWidth="1"/>
    <col min="8724" max="8724" width="0" style="88" hidden="1" customWidth="1"/>
    <col min="8725" max="8725" width="9.140625" style="88"/>
    <col min="8726" max="8726" width="2" style="88" customWidth="1"/>
    <col min="8727" max="8727" width="9.140625" style="88"/>
    <col min="8728" max="8728" width="1.5703125" style="88" customWidth="1"/>
    <col min="8729" max="8729" width="2.42578125" style="88" customWidth="1"/>
    <col min="8730" max="8960" width="9.140625" style="88"/>
    <col min="8961" max="8961" width="1.28515625" style="88" customWidth="1"/>
    <col min="8962" max="8962" width="11.5703125" style="88" customWidth="1"/>
    <col min="8963" max="8963" width="14.28515625" style="88" customWidth="1"/>
    <col min="8964" max="8964" width="6.28515625" style="88" customWidth="1"/>
    <col min="8965" max="8965" width="4" style="88" customWidth="1"/>
    <col min="8966" max="8966" width="4.85546875" style="88" customWidth="1"/>
    <col min="8967" max="8967" width="5.28515625" style="88" customWidth="1"/>
    <col min="8968" max="8968" width="2" style="88" customWidth="1"/>
    <col min="8969" max="8970" width="12.140625" style="88" customWidth="1"/>
    <col min="8971" max="8971" width="12" style="88" customWidth="1"/>
    <col min="8972" max="8972" width="10.140625" style="88" customWidth="1"/>
    <col min="8973" max="8973" width="0.140625" style="88" customWidth="1"/>
    <col min="8974" max="8974" width="1" style="88" customWidth="1"/>
    <col min="8975" max="8975" width="7" style="88" customWidth="1"/>
    <col min="8976" max="8976" width="0.85546875" style="88" customWidth="1"/>
    <col min="8977" max="8977" width="3.28515625" style="88" customWidth="1"/>
    <col min="8978" max="8978" width="10.28515625" style="88" customWidth="1"/>
    <col min="8979" max="8979" width="1" style="88" customWidth="1"/>
    <col min="8980" max="8980" width="0" style="88" hidden="1" customWidth="1"/>
    <col min="8981" max="8981" width="9.140625" style="88"/>
    <col min="8982" max="8982" width="2" style="88" customWidth="1"/>
    <col min="8983" max="8983" width="9.140625" style="88"/>
    <col min="8984" max="8984" width="1.5703125" style="88" customWidth="1"/>
    <col min="8985" max="8985" width="2.42578125" style="88" customWidth="1"/>
    <col min="8986" max="9216" width="9.140625" style="88"/>
    <col min="9217" max="9217" width="1.28515625" style="88" customWidth="1"/>
    <col min="9218" max="9218" width="11.5703125" style="88" customWidth="1"/>
    <col min="9219" max="9219" width="14.28515625" style="88" customWidth="1"/>
    <col min="9220" max="9220" width="6.28515625" style="88" customWidth="1"/>
    <col min="9221" max="9221" width="4" style="88" customWidth="1"/>
    <col min="9222" max="9222" width="4.85546875" style="88" customWidth="1"/>
    <col min="9223" max="9223" width="5.28515625" style="88" customWidth="1"/>
    <col min="9224" max="9224" width="2" style="88" customWidth="1"/>
    <col min="9225" max="9226" width="12.140625" style="88" customWidth="1"/>
    <col min="9227" max="9227" width="12" style="88" customWidth="1"/>
    <col min="9228" max="9228" width="10.140625" style="88" customWidth="1"/>
    <col min="9229" max="9229" width="0.140625" style="88" customWidth="1"/>
    <col min="9230" max="9230" width="1" style="88" customWidth="1"/>
    <col min="9231" max="9231" width="7" style="88" customWidth="1"/>
    <col min="9232" max="9232" width="0.85546875" style="88" customWidth="1"/>
    <col min="9233" max="9233" width="3.28515625" style="88" customWidth="1"/>
    <col min="9234" max="9234" width="10.28515625" style="88" customWidth="1"/>
    <col min="9235" max="9235" width="1" style="88" customWidth="1"/>
    <col min="9236" max="9236" width="0" style="88" hidden="1" customWidth="1"/>
    <col min="9237" max="9237" width="9.140625" style="88"/>
    <col min="9238" max="9238" width="2" style="88" customWidth="1"/>
    <col min="9239" max="9239" width="9.140625" style="88"/>
    <col min="9240" max="9240" width="1.5703125" style="88" customWidth="1"/>
    <col min="9241" max="9241" width="2.42578125" style="88" customWidth="1"/>
    <col min="9242" max="9472" width="9.140625" style="88"/>
    <col min="9473" max="9473" width="1.28515625" style="88" customWidth="1"/>
    <col min="9474" max="9474" width="11.5703125" style="88" customWidth="1"/>
    <col min="9475" max="9475" width="14.28515625" style="88" customWidth="1"/>
    <col min="9476" max="9476" width="6.28515625" style="88" customWidth="1"/>
    <col min="9477" max="9477" width="4" style="88" customWidth="1"/>
    <col min="9478" max="9478" width="4.85546875" style="88" customWidth="1"/>
    <col min="9479" max="9479" width="5.28515625" style="88" customWidth="1"/>
    <col min="9480" max="9480" width="2" style="88" customWidth="1"/>
    <col min="9481" max="9482" width="12.140625" style="88" customWidth="1"/>
    <col min="9483" max="9483" width="12" style="88" customWidth="1"/>
    <col min="9484" max="9484" width="10.140625" style="88" customWidth="1"/>
    <col min="9485" max="9485" width="0.140625" style="88" customWidth="1"/>
    <col min="9486" max="9486" width="1" style="88" customWidth="1"/>
    <col min="9487" max="9487" width="7" style="88" customWidth="1"/>
    <col min="9488" max="9488" width="0.85546875" style="88" customWidth="1"/>
    <col min="9489" max="9489" width="3.28515625" style="88" customWidth="1"/>
    <col min="9490" max="9490" width="10.28515625" style="88" customWidth="1"/>
    <col min="9491" max="9491" width="1" style="88" customWidth="1"/>
    <col min="9492" max="9492" width="0" style="88" hidden="1" customWidth="1"/>
    <col min="9493" max="9493" width="9.140625" style="88"/>
    <col min="9494" max="9494" width="2" style="88" customWidth="1"/>
    <col min="9495" max="9495" width="9.140625" style="88"/>
    <col min="9496" max="9496" width="1.5703125" style="88" customWidth="1"/>
    <col min="9497" max="9497" width="2.42578125" style="88" customWidth="1"/>
    <col min="9498" max="9728" width="9.140625" style="88"/>
    <col min="9729" max="9729" width="1.28515625" style="88" customWidth="1"/>
    <col min="9730" max="9730" width="11.5703125" style="88" customWidth="1"/>
    <col min="9731" max="9731" width="14.28515625" style="88" customWidth="1"/>
    <col min="9732" max="9732" width="6.28515625" style="88" customWidth="1"/>
    <col min="9733" max="9733" width="4" style="88" customWidth="1"/>
    <col min="9734" max="9734" width="4.85546875" style="88" customWidth="1"/>
    <col min="9735" max="9735" width="5.28515625" style="88" customWidth="1"/>
    <col min="9736" max="9736" width="2" style="88" customWidth="1"/>
    <col min="9737" max="9738" width="12.140625" style="88" customWidth="1"/>
    <col min="9739" max="9739" width="12" style="88" customWidth="1"/>
    <col min="9740" max="9740" width="10.140625" style="88" customWidth="1"/>
    <col min="9741" max="9741" width="0.140625" style="88" customWidth="1"/>
    <col min="9742" max="9742" width="1" style="88" customWidth="1"/>
    <col min="9743" max="9743" width="7" style="88" customWidth="1"/>
    <col min="9744" max="9744" width="0.85546875" style="88" customWidth="1"/>
    <col min="9745" max="9745" width="3.28515625" style="88" customWidth="1"/>
    <col min="9746" max="9746" width="10.28515625" style="88" customWidth="1"/>
    <col min="9747" max="9747" width="1" style="88" customWidth="1"/>
    <col min="9748" max="9748" width="0" style="88" hidden="1" customWidth="1"/>
    <col min="9749" max="9749" width="9.140625" style="88"/>
    <col min="9750" max="9750" width="2" style="88" customWidth="1"/>
    <col min="9751" max="9751" width="9.140625" style="88"/>
    <col min="9752" max="9752" width="1.5703125" style="88" customWidth="1"/>
    <col min="9753" max="9753" width="2.42578125" style="88" customWidth="1"/>
    <col min="9754" max="9984" width="9.140625" style="88"/>
    <col min="9985" max="9985" width="1.28515625" style="88" customWidth="1"/>
    <col min="9986" max="9986" width="11.5703125" style="88" customWidth="1"/>
    <col min="9987" max="9987" width="14.28515625" style="88" customWidth="1"/>
    <col min="9988" max="9988" width="6.28515625" style="88" customWidth="1"/>
    <col min="9989" max="9989" width="4" style="88" customWidth="1"/>
    <col min="9990" max="9990" width="4.85546875" style="88" customWidth="1"/>
    <col min="9991" max="9991" width="5.28515625" style="88" customWidth="1"/>
    <col min="9992" max="9992" width="2" style="88" customWidth="1"/>
    <col min="9993" max="9994" width="12.140625" style="88" customWidth="1"/>
    <col min="9995" max="9995" width="12" style="88" customWidth="1"/>
    <col min="9996" max="9996" width="10.140625" style="88" customWidth="1"/>
    <col min="9997" max="9997" width="0.140625" style="88" customWidth="1"/>
    <col min="9998" max="9998" width="1" style="88" customWidth="1"/>
    <col min="9999" max="9999" width="7" style="88" customWidth="1"/>
    <col min="10000" max="10000" width="0.85546875" style="88" customWidth="1"/>
    <col min="10001" max="10001" width="3.28515625" style="88" customWidth="1"/>
    <col min="10002" max="10002" width="10.28515625" style="88" customWidth="1"/>
    <col min="10003" max="10003" width="1" style="88" customWidth="1"/>
    <col min="10004" max="10004" width="0" style="88" hidden="1" customWidth="1"/>
    <col min="10005" max="10005" width="9.140625" style="88"/>
    <col min="10006" max="10006" width="2" style="88" customWidth="1"/>
    <col min="10007" max="10007" width="9.140625" style="88"/>
    <col min="10008" max="10008" width="1.5703125" style="88" customWidth="1"/>
    <col min="10009" max="10009" width="2.42578125" style="88" customWidth="1"/>
    <col min="10010" max="10240" width="9.140625" style="88"/>
    <col min="10241" max="10241" width="1.28515625" style="88" customWidth="1"/>
    <col min="10242" max="10242" width="11.5703125" style="88" customWidth="1"/>
    <col min="10243" max="10243" width="14.28515625" style="88" customWidth="1"/>
    <col min="10244" max="10244" width="6.28515625" style="88" customWidth="1"/>
    <col min="10245" max="10245" width="4" style="88" customWidth="1"/>
    <col min="10246" max="10246" width="4.85546875" style="88" customWidth="1"/>
    <col min="10247" max="10247" width="5.28515625" style="88" customWidth="1"/>
    <col min="10248" max="10248" width="2" style="88" customWidth="1"/>
    <col min="10249" max="10250" width="12.140625" style="88" customWidth="1"/>
    <col min="10251" max="10251" width="12" style="88" customWidth="1"/>
    <col min="10252" max="10252" width="10.140625" style="88" customWidth="1"/>
    <col min="10253" max="10253" width="0.140625" style="88" customWidth="1"/>
    <col min="10254" max="10254" width="1" style="88" customWidth="1"/>
    <col min="10255" max="10255" width="7" style="88" customWidth="1"/>
    <col min="10256" max="10256" width="0.85546875" style="88" customWidth="1"/>
    <col min="10257" max="10257" width="3.28515625" style="88" customWidth="1"/>
    <col min="10258" max="10258" width="10.28515625" style="88" customWidth="1"/>
    <col min="10259" max="10259" width="1" style="88" customWidth="1"/>
    <col min="10260" max="10260" width="0" style="88" hidden="1" customWidth="1"/>
    <col min="10261" max="10261" width="9.140625" style="88"/>
    <col min="10262" max="10262" width="2" style="88" customWidth="1"/>
    <col min="10263" max="10263" width="9.140625" style="88"/>
    <col min="10264" max="10264" width="1.5703125" style="88" customWidth="1"/>
    <col min="10265" max="10265" width="2.42578125" style="88" customWidth="1"/>
    <col min="10266" max="10496" width="9.140625" style="88"/>
    <col min="10497" max="10497" width="1.28515625" style="88" customWidth="1"/>
    <col min="10498" max="10498" width="11.5703125" style="88" customWidth="1"/>
    <col min="10499" max="10499" width="14.28515625" style="88" customWidth="1"/>
    <col min="10500" max="10500" width="6.28515625" style="88" customWidth="1"/>
    <col min="10501" max="10501" width="4" style="88" customWidth="1"/>
    <col min="10502" max="10502" width="4.85546875" style="88" customWidth="1"/>
    <col min="10503" max="10503" width="5.28515625" style="88" customWidth="1"/>
    <col min="10504" max="10504" width="2" style="88" customWidth="1"/>
    <col min="10505" max="10506" width="12.140625" style="88" customWidth="1"/>
    <col min="10507" max="10507" width="12" style="88" customWidth="1"/>
    <col min="10508" max="10508" width="10.140625" style="88" customWidth="1"/>
    <col min="10509" max="10509" width="0.140625" style="88" customWidth="1"/>
    <col min="10510" max="10510" width="1" style="88" customWidth="1"/>
    <col min="10511" max="10511" width="7" style="88" customWidth="1"/>
    <col min="10512" max="10512" width="0.85546875" style="88" customWidth="1"/>
    <col min="10513" max="10513" width="3.28515625" style="88" customWidth="1"/>
    <col min="10514" max="10514" width="10.28515625" style="88" customWidth="1"/>
    <col min="10515" max="10515" width="1" style="88" customWidth="1"/>
    <col min="10516" max="10516" width="0" style="88" hidden="1" customWidth="1"/>
    <col min="10517" max="10517" width="9.140625" style="88"/>
    <col min="10518" max="10518" width="2" style="88" customWidth="1"/>
    <col min="10519" max="10519" width="9.140625" style="88"/>
    <col min="10520" max="10520" width="1.5703125" style="88" customWidth="1"/>
    <col min="10521" max="10521" width="2.42578125" style="88" customWidth="1"/>
    <col min="10522" max="10752" width="9.140625" style="88"/>
    <col min="10753" max="10753" width="1.28515625" style="88" customWidth="1"/>
    <col min="10754" max="10754" width="11.5703125" style="88" customWidth="1"/>
    <col min="10755" max="10755" width="14.28515625" style="88" customWidth="1"/>
    <col min="10756" max="10756" width="6.28515625" style="88" customWidth="1"/>
    <col min="10757" max="10757" width="4" style="88" customWidth="1"/>
    <col min="10758" max="10758" width="4.85546875" style="88" customWidth="1"/>
    <col min="10759" max="10759" width="5.28515625" style="88" customWidth="1"/>
    <col min="10760" max="10760" width="2" style="88" customWidth="1"/>
    <col min="10761" max="10762" width="12.140625" style="88" customWidth="1"/>
    <col min="10763" max="10763" width="12" style="88" customWidth="1"/>
    <col min="10764" max="10764" width="10.140625" style="88" customWidth="1"/>
    <col min="10765" max="10765" width="0.140625" style="88" customWidth="1"/>
    <col min="10766" max="10766" width="1" style="88" customWidth="1"/>
    <col min="10767" max="10767" width="7" style="88" customWidth="1"/>
    <col min="10768" max="10768" width="0.85546875" style="88" customWidth="1"/>
    <col min="10769" max="10769" width="3.28515625" style="88" customWidth="1"/>
    <col min="10770" max="10770" width="10.28515625" style="88" customWidth="1"/>
    <col min="10771" max="10771" width="1" style="88" customWidth="1"/>
    <col min="10772" max="10772" width="0" style="88" hidden="1" customWidth="1"/>
    <col min="10773" max="10773" width="9.140625" style="88"/>
    <col min="10774" max="10774" width="2" style="88" customWidth="1"/>
    <col min="10775" max="10775" width="9.140625" style="88"/>
    <col min="10776" max="10776" width="1.5703125" style="88" customWidth="1"/>
    <col min="10777" max="10777" width="2.42578125" style="88" customWidth="1"/>
    <col min="10778" max="11008" width="9.140625" style="88"/>
    <col min="11009" max="11009" width="1.28515625" style="88" customWidth="1"/>
    <col min="11010" max="11010" width="11.5703125" style="88" customWidth="1"/>
    <col min="11011" max="11011" width="14.28515625" style="88" customWidth="1"/>
    <col min="11012" max="11012" width="6.28515625" style="88" customWidth="1"/>
    <col min="11013" max="11013" width="4" style="88" customWidth="1"/>
    <col min="11014" max="11014" width="4.85546875" style="88" customWidth="1"/>
    <col min="11015" max="11015" width="5.28515625" style="88" customWidth="1"/>
    <col min="11016" max="11016" width="2" style="88" customWidth="1"/>
    <col min="11017" max="11018" width="12.140625" style="88" customWidth="1"/>
    <col min="11019" max="11019" width="12" style="88" customWidth="1"/>
    <col min="11020" max="11020" width="10.140625" style="88" customWidth="1"/>
    <col min="11021" max="11021" width="0.140625" style="88" customWidth="1"/>
    <col min="11022" max="11022" width="1" style="88" customWidth="1"/>
    <col min="11023" max="11023" width="7" style="88" customWidth="1"/>
    <col min="11024" max="11024" width="0.85546875" style="88" customWidth="1"/>
    <col min="11025" max="11025" width="3.28515625" style="88" customWidth="1"/>
    <col min="11026" max="11026" width="10.28515625" style="88" customWidth="1"/>
    <col min="11027" max="11027" width="1" style="88" customWidth="1"/>
    <col min="11028" max="11028" width="0" style="88" hidden="1" customWidth="1"/>
    <col min="11029" max="11029" width="9.140625" style="88"/>
    <col min="11030" max="11030" width="2" style="88" customWidth="1"/>
    <col min="11031" max="11031" width="9.140625" style="88"/>
    <col min="11032" max="11032" width="1.5703125" style="88" customWidth="1"/>
    <col min="11033" max="11033" width="2.42578125" style="88" customWidth="1"/>
    <col min="11034" max="11264" width="9.140625" style="88"/>
    <col min="11265" max="11265" width="1.28515625" style="88" customWidth="1"/>
    <col min="11266" max="11266" width="11.5703125" style="88" customWidth="1"/>
    <col min="11267" max="11267" width="14.28515625" style="88" customWidth="1"/>
    <col min="11268" max="11268" width="6.28515625" style="88" customWidth="1"/>
    <col min="11269" max="11269" width="4" style="88" customWidth="1"/>
    <col min="11270" max="11270" width="4.85546875" style="88" customWidth="1"/>
    <col min="11271" max="11271" width="5.28515625" style="88" customWidth="1"/>
    <col min="11272" max="11272" width="2" style="88" customWidth="1"/>
    <col min="11273" max="11274" width="12.140625" style="88" customWidth="1"/>
    <col min="11275" max="11275" width="12" style="88" customWidth="1"/>
    <col min="11276" max="11276" width="10.140625" style="88" customWidth="1"/>
    <col min="11277" max="11277" width="0.140625" style="88" customWidth="1"/>
    <col min="11278" max="11278" width="1" style="88" customWidth="1"/>
    <col min="11279" max="11279" width="7" style="88" customWidth="1"/>
    <col min="11280" max="11280" width="0.85546875" style="88" customWidth="1"/>
    <col min="11281" max="11281" width="3.28515625" style="88" customWidth="1"/>
    <col min="11282" max="11282" width="10.28515625" style="88" customWidth="1"/>
    <col min="11283" max="11283" width="1" style="88" customWidth="1"/>
    <col min="11284" max="11284" width="0" style="88" hidden="1" customWidth="1"/>
    <col min="11285" max="11285" width="9.140625" style="88"/>
    <col min="11286" max="11286" width="2" style="88" customWidth="1"/>
    <col min="11287" max="11287" width="9.140625" style="88"/>
    <col min="11288" max="11288" width="1.5703125" style="88" customWidth="1"/>
    <col min="11289" max="11289" width="2.42578125" style="88" customWidth="1"/>
    <col min="11290" max="11520" width="9.140625" style="88"/>
    <col min="11521" max="11521" width="1.28515625" style="88" customWidth="1"/>
    <col min="11522" max="11522" width="11.5703125" style="88" customWidth="1"/>
    <col min="11523" max="11523" width="14.28515625" style="88" customWidth="1"/>
    <col min="11524" max="11524" width="6.28515625" style="88" customWidth="1"/>
    <col min="11525" max="11525" width="4" style="88" customWidth="1"/>
    <col min="11526" max="11526" width="4.85546875" style="88" customWidth="1"/>
    <col min="11527" max="11527" width="5.28515625" style="88" customWidth="1"/>
    <col min="11528" max="11528" width="2" style="88" customWidth="1"/>
    <col min="11529" max="11530" width="12.140625" style="88" customWidth="1"/>
    <col min="11531" max="11531" width="12" style="88" customWidth="1"/>
    <col min="11532" max="11532" width="10.140625" style="88" customWidth="1"/>
    <col min="11533" max="11533" width="0.140625" style="88" customWidth="1"/>
    <col min="11534" max="11534" width="1" style="88" customWidth="1"/>
    <col min="11535" max="11535" width="7" style="88" customWidth="1"/>
    <col min="11536" max="11536" width="0.85546875" style="88" customWidth="1"/>
    <col min="11537" max="11537" width="3.28515625" style="88" customWidth="1"/>
    <col min="11538" max="11538" width="10.28515625" style="88" customWidth="1"/>
    <col min="11539" max="11539" width="1" style="88" customWidth="1"/>
    <col min="11540" max="11540" width="0" style="88" hidden="1" customWidth="1"/>
    <col min="11541" max="11541" width="9.140625" style="88"/>
    <col min="11542" max="11542" width="2" style="88" customWidth="1"/>
    <col min="11543" max="11543" width="9.140625" style="88"/>
    <col min="11544" max="11544" width="1.5703125" style="88" customWidth="1"/>
    <col min="11545" max="11545" width="2.42578125" style="88" customWidth="1"/>
    <col min="11546" max="11776" width="9.140625" style="88"/>
    <col min="11777" max="11777" width="1.28515625" style="88" customWidth="1"/>
    <col min="11778" max="11778" width="11.5703125" style="88" customWidth="1"/>
    <col min="11779" max="11779" width="14.28515625" style="88" customWidth="1"/>
    <col min="11780" max="11780" width="6.28515625" style="88" customWidth="1"/>
    <col min="11781" max="11781" width="4" style="88" customWidth="1"/>
    <col min="11782" max="11782" width="4.85546875" style="88" customWidth="1"/>
    <col min="11783" max="11783" width="5.28515625" style="88" customWidth="1"/>
    <col min="11784" max="11784" width="2" style="88" customWidth="1"/>
    <col min="11785" max="11786" width="12.140625" style="88" customWidth="1"/>
    <col min="11787" max="11787" width="12" style="88" customWidth="1"/>
    <col min="11788" max="11788" width="10.140625" style="88" customWidth="1"/>
    <col min="11789" max="11789" width="0.140625" style="88" customWidth="1"/>
    <col min="11790" max="11790" width="1" style="88" customWidth="1"/>
    <col min="11791" max="11791" width="7" style="88" customWidth="1"/>
    <col min="11792" max="11792" width="0.85546875" style="88" customWidth="1"/>
    <col min="11793" max="11793" width="3.28515625" style="88" customWidth="1"/>
    <col min="11794" max="11794" width="10.28515625" style="88" customWidth="1"/>
    <col min="11795" max="11795" width="1" style="88" customWidth="1"/>
    <col min="11796" max="11796" width="0" style="88" hidden="1" customWidth="1"/>
    <col min="11797" max="11797" width="9.140625" style="88"/>
    <col min="11798" max="11798" width="2" style="88" customWidth="1"/>
    <col min="11799" max="11799" width="9.140625" style="88"/>
    <col min="11800" max="11800" width="1.5703125" style="88" customWidth="1"/>
    <col min="11801" max="11801" width="2.42578125" style="88" customWidth="1"/>
    <col min="11802" max="12032" width="9.140625" style="88"/>
    <col min="12033" max="12033" width="1.28515625" style="88" customWidth="1"/>
    <col min="12034" max="12034" width="11.5703125" style="88" customWidth="1"/>
    <col min="12035" max="12035" width="14.28515625" style="88" customWidth="1"/>
    <col min="12036" max="12036" width="6.28515625" style="88" customWidth="1"/>
    <col min="12037" max="12037" width="4" style="88" customWidth="1"/>
    <col min="12038" max="12038" width="4.85546875" style="88" customWidth="1"/>
    <col min="12039" max="12039" width="5.28515625" style="88" customWidth="1"/>
    <col min="12040" max="12040" width="2" style="88" customWidth="1"/>
    <col min="12041" max="12042" width="12.140625" style="88" customWidth="1"/>
    <col min="12043" max="12043" width="12" style="88" customWidth="1"/>
    <col min="12044" max="12044" width="10.140625" style="88" customWidth="1"/>
    <col min="12045" max="12045" width="0.140625" style="88" customWidth="1"/>
    <col min="12046" max="12046" width="1" style="88" customWidth="1"/>
    <col min="12047" max="12047" width="7" style="88" customWidth="1"/>
    <col min="12048" max="12048" width="0.85546875" style="88" customWidth="1"/>
    <col min="12049" max="12049" width="3.28515625" style="88" customWidth="1"/>
    <col min="12050" max="12050" width="10.28515625" style="88" customWidth="1"/>
    <col min="12051" max="12051" width="1" style="88" customWidth="1"/>
    <col min="12052" max="12052" width="0" style="88" hidden="1" customWidth="1"/>
    <col min="12053" max="12053" width="9.140625" style="88"/>
    <col min="12054" max="12054" width="2" style="88" customWidth="1"/>
    <col min="12055" max="12055" width="9.140625" style="88"/>
    <col min="12056" max="12056" width="1.5703125" style="88" customWidth="1"/>
    <col min="12057" max="12057" width="2.42578125" style="88" customWidth="1"/>
    <col min="12058" max="12288" width="9.140625" style="88"/>
    <col min="12289" max="12289" width="1.28515625" style="88" customWidth="1"/>
    <col min="12290" max="12290" width="11.5703125" style="88" customWidth="1"/>
    <col min="12291" max="12291" width="14.28515625" style="88" customWidth="1"/>
    <col min="12292" max="12292" width="6.28515625" style="88" customWidth="1"/>
    <col min="12293" max="12293" width="4" style="88" customWidth="1"/>
    <col min="12294" max="12294" width="4.85546875" style="88" customWidth="1"/>
    <col min="12295" max="12295" width="5.28515625" style="88" customWidth="1"/>
    <col min="12296" max="12296" width="2" style="88" customWidth="1"/>
    <col min="12297" max="12298" width="12.140625" style="88" customWidth="1"/>
    <col min="12299" max="12299" width="12" style="88" customWidth="1"/>
    <col min="12300" max="12300" width="10.140625" style="88" customWidth="1"/>
    <col min="12301" max="12301" width="0.140625" style="88" customWidth="1"/>
    <col min="12302" max="12302" width="1" style="88" customWidth="1"/>
    <col min="12303" max="12303" width="7" style="88" customWidth="1"/>
    <col min="12304" max="12304" width="0.85546875" style="88" customWidth="1"/>
    <col min="12305" max="12305" width="3.28515625" style="88" customWidth="1"/>
    <col min="12306" max="12306" width="10.28515625" style="88" customWidth="1"/>
    <col min="12307" max="12307" width="1" style="88" customWidth="1"/>
    <col min="12308" max="12308" width="0" style="88" hidden="1" customWidth="1"/>
    <col min="12309" max="12309" width="9.140625" style="88"/>
    <col min="12310" max="12310" width="2" style="88" customWidth="1"/>
    <col min="12311" max="12311" width="9.140625" style="88"/>
    <col min="12312" max="12312" width="1.5703125" style="88" customWidth="1"/>
    <col min="12313" max="12313" width="2.42578125" style="88" customWidth="1"/>
    <col min="12314" max="12544" width="9.140625" style="88"/>
    <col min="12545" max="12545" width="1.28515625" style="88" customWidth="1"/>
    <col min="12546" max="12546" width="11.5703125" style="88" customWidth="1"/>
    <col min="12547" max="12547" width="14.28515625" style="88" customWidth="1"/>
    <col min="12548" max="12548" width="6.28515625" style="88" customWidth="1"/>
    <col min="12549" max="12549" width="4" style="88" customWidth="1"/>
    <col min="12550" max="12550" width="4.85546875" style="88" customWidth="1"/>
    <col min="12551" max="12551" width="5.28515625" style="88" customWidth="1"/>
    <col min="12552" max="12552" width="2" style="88" customWidth="1"/>
    <col min="12553" max="12554" width="12.140625" style="88" customWidth="1"/>
    <col min="12555" max="12555" width="12" style="88" customWidth="1"/>
    <col min="12556" max="12556" width="10.140625" style="88" customWidth="1"/>
    <col min="12557" max="12557" width="0.140625" style="88" customWidth="1"/>
    <col min="12558" max="12558" width="1" style="88" customWidth="1"/>
    <col min="12559" max="12559" width="7" style="88" customWidth="1"/>
    <col min="12560" max="12560" width="0.85546875" style="88" customWidth="1"/>
    <col min="12561" max="12561" width="3.28515625" style="88" customWidth="1"/>
    <col min="12562" max="12562" width="10.28515625" style="88" customWidth="1"/>
    <col min="12563" max="12563" width="1" style="88" customWidth="1"/>
    <col min="12564" max="12564" width="0" style="88" hidden="1" customWidth="1"/>
    <col min="12565" max="12565" width="9.140625" style="88"/>
    <col min="12566" max="12566" width="2" style="88" customWidth="1"/>
    <col min="12567" max="12567" width="9.140625" style="88"/>
    <col min="12568" max="12568" width="1.5703125" style="88" customWidth="1"/>
    <col min="12569" max="12569" width="2.42578125" style="88" customWidth="1"/>
    <col min="12570" max="12800" width="9.140625" style="88"/>
    <col min="12801" max="12801" width="1.28515625" style="88" customWidth="1"/>
    <col min="12802" max="12802" width="11.5703125" style="88" customWidth="1"/>
    <col min="12803" max="12803" width="14.28515625" style="88" customWidth="1"/>
    <col min="12804" max="12804" width="6.28515625" style="88" customWidth="1"/>
    <col min="12805" max="12805" width="4" style="88" customWidth="1"/>
    <col min="12806" max="12806" width="4.85546875" style="88" customWidth="1"/>
    <col min="12807" max="12807" width="5.28515625" style="88" customWidth="1"/>
    <col min="12808" max="12808" width="2" style="88" customWidth="1"/>
    <col min="12809" max="12810" width="12.140625" style="88" customWidth="1"/>
    <col min="12811" max="12811" width="12" style="88" customWidth="1"/>
    <col min="12812" max="12812" width="10.140625" style="88" customWidth="1"/>
    <col min="12813" max="12813" width="0.140625" style="88" customWidth="1"/>
    <col min="12814" max="12814" width="1" style="88" customWidth="1"/>
    <col min="12815" max="12815" width="7" style="88" customWidth="1"/>
    <col min="12816" max="12816" width="0.85546875" style="88" customWidth="1"/>
    <col min="12817" max="12817" width="3.28515625" style="88" customWidth="1"/>
    <col min="12818" max="12818" width="10.28515625" style="88" customWidth="1"/>
    <col min="12819" max="12819" width="1" style="88" customWidth="1"/>
    <col min="12820" max="12820" width="0" style="88" hidden="1" customWidth="1"/>
    <col min="12821" max="12821" width="9.140625" style="88"/>
    <col min="12822" max="12822" width="2" style="88" customWidth="1"/>
    <col min="12823" max="12823" width="9.140625" style="88"/>
    <col min="12824" max="12824" width="1.5703125" style="88" customWidth="1"/>
    <col min="12825" max="12825" width="2.42578125" style="88" customWidth="1"/>
    <col min="12826" max="13056" width="9.140625" style="88"/>
    <col min="13057" max="13057" width="1.28515625" style="88" customWidth="1"/>
    <col min="13058" max="13058" width="11.5703125" style="88" customWidth="1"/>
    <col min="13059" max="13059" width="14.28515625" style="88" customWidth="1"/>
    <col min="13060" max="13060" width="6.28515625" style="88" customWidth="1"/>
    <col min="13061" max="13061" width="4" style="88" customWidth="1"/>
    <col min="13062" max="13062" width="4.85546875" style="88" customWidth="1"/>
    <col min="13063" max="13063" width="5.28515625" style="88" customWidth="1"/>
    <col min="13064" max="13064" width="2" style="88" customWidth="1"/>
    <col min="13065" max="13066" width="12.140625" style="88" customWidth="1"/>
    <col min="13067" max="13067" width="12" style="88" customWidth="1"/>
    <col min="13068" max="13068" width="10.140625" style="88" customWidth="1"/>
    <col min="13069" max="13069" width="0.140625" style="88" customWidth="1"/>
    <col min="13070" max="13070" width="1" style="88" customWidth="1"/>
    <col min="13071" max="13071" width="7" style="88" customWidth="1"/>
    <col min="13072" max="13072" width="0.85546875" style="88" customWidth="1"/>
    <col min="13073" max="13073" width="3.28515625" style="88" customWidth="1"/>
    <col min="13074" max="13074" width="10.28515625" style="88" customWidth="1"/>
    <col min="13075" max="13075" width="1" style="88" customWidth="1"/>
    <col min="13076" max="13076" width="0" style="88" hidden="1" customWidth="1"/>
    <col min="13077" max="13077" width="9.140625" style="88"/>
    <col min="13078" max="13078" width="2" style="88" customWidth="1"/>
    <col min="13079" max="13079" width="9.140625" style="88"/>
    <col min="13080" max="13080" width="1.5703125" style="88" customWidth="1"/>
    <col min="13081" max="13081" width="2.42578125" style="88" customWidth="1"/>
    <col min="13082" max="13312" width="9.140625" style="88"/>
    <col min="13313" max="13313" width="1.28515625" style="88" customWidth="1"/>
    <col min="13314" max="13314" width="11.5703125" style="88" customWidth="1"/>
    <col min="13315" max="13315" width="14.28515625" style="88" customWidth="1"/>
    <col min="13316" max="13316" width="6.28515625" style="88" customWidth="1"/>
    <col min="13317" max="13317" width="4" style="88" customWidth="1"/>
    <col min="13318" max="13318" width="4.85546875" style="88" customWidth="1"/>
    <col min="13319" max="13319" width="5.28515625" style="88" customWidth="1"/>
    <col min="13320" max="13320" width="2" style="88" customWidth="1"/>
    <col min="13321" max="13322" width="12.140625" style="88" customWidth="1"/>
    <col min="13323" max="13323" width="12" style="88" customWidth="1"/>
    <col min="13324" max="13324" width="10.140625" style="88" customWidth="1"/>
    <col min="13325" max="13325" width="0.140625" style="88" customWidth="1"/>
    <col min="13326" max="13326" width="1" style="88" customWidth="1"/>
    <col min="13327" max="13327" width="7" style="88" customWidth="1"/>
    <col min="13328" max="13328" width="0.85546875" style="88" customWidth="1"/>
    <col min="13329" max="13329" width="3.28515625" style="88" customWidth="1"/>
    <col min="13330" max="13330" width="10.28515625" style="88" customWidth="1"/>
    <col min="13331" max="13331" width="1" style="88" customWidth="1"/>
    <col min="13332" max="13332" width="0" style="88" hidden="1" customWidth="1"/>
    <col min="13333" max="13333" width="9.140625" style="88"/>
    <col min="13334" max="13334" width="2" style="88" customWidth="1"/>
    <col min="13335" max="13335" width="9.140625" style="88"/>
    <col min="13336" max="13336" width="1.5703125" style="88" customWidth="1"/>
    <col min="13337" max="13337" width="2.42578125" style="88" customWidth="1"/>
    <col min="13338" max="13568" width="9.140625" style="88"/>
    <col min="13569" max="13569" width="1.28515625" style="88" customWidth="1"/>
    <col min="13570" max="13570" width="11.5703125" style="88" customWidth="1"/>
    <col min="13571" max="13571" width="14.28515625" style="88" customWidth="1"/>
    <col min="13572" max="13572" width="6.28515625" style="88" customWidth="1"/>
    <col min="13573" max="13573" width="4" style="88" customWidth="1"/>
    <col min="13574" max="13574" width="4.85546875" style="88" customWidth="1"/>
    <col min="13575" max="13575" width="5.28515625" style="88" customWidth="1"/>
    <col min="13576" max="13576" width="2" style="88" customWidth="1"/>
    <col min="13577" max="13578" width="12.140625" style="88" customWidth="1"/>
    <col min="13579" max="13579" width="12" style="88" customWidth="1"/>
    <col min="13580" max="13580" width="10.140625" style="88" customWidth="1"/>
    <col min="13581" max="13581" width="0.140625" style="88" customWidth="1"/>
    <col min="13582" max="13582" width="1" style="88" customWidth="1"/>
    <col min="13583" max="13583" width="7" style="88" customWidth="1"/>
    <col min="13584" max="13584" width="0.85546875" style="88" customWidth="1"/>
    <col min="13585" max="13585" width="3.28515625" style="88" customWidth="1"/>
    <col min="13586" max="13586" width="10.28515625" style="88" customWidth="1"/>
    <col min="13587" max="13587" width="1" style="88" customWidth="1"/>
    <col min="13588" max="13588" width="0" style="88" hidden="1" customWidth="1"/>
    <col min="13589" max="13589" width="9.140625" style="88"/>
    <col min="13590" max="13590" width="2" style="88" customWidth="1"/>
    <col min="13591" max="13591" width="9.140625" style="88"/>
    <col min="13592" max="13592" width="1.5703125" style="88" customWidth="1"/>
    <col min="13593" max="13593" width="2.42578125" style="88" customWidth="1"/>
    <col min="13594" max="13824" width="9.140625" style="88"/>
    <col min="13825" max="13825" width="1.28515625" style="88" customWidth="1"/>
    <col min="13826" max="13826" width="11.5703125" style="88" customWidth="1"/>
    <col min="13827" max="13827" width="14.28515625" style="88" customWidth="1"/>
    <col min="13828" max="13828" width="6.28515625" style="88" customWidth="1"/>
    <col min="13829" max="13829" width="4" style="88" customWidth="1"/>
    <col min="13830" max="13830" width="4.85546875" style="88" customWidth="1"/>
    <col min="13831" max="13831" width="5.28515625" style="88" customWidth="1"/>
    <col min="13832" max="13832" width="2" style="88" customWidth="1"/>
    <col min="13833" max="13834" width="12.140625" style="88" customWidth="1"/>
    <col min="13835" max="13835" width="12" style="88" customWidth="1"/>
    <col min="13836" max="13836" width="10.140625" style="88" customWidth="1"/>
    <col min="13837" max="13837" width="0.140625" style="88" customWidth="1"/>
    <col min="13838" max="13838" width="1" style="88" customWidth="1"/>
    <col min="13839" max="13839" width="7" style="88" customWidth="1"/>
    <col min="13840" max="13840" width="0.85546875" style="88" customWidth="1"/>
    <col min="13841" max="13841" width="3.28515625" style="88" customWidth="1"/>
    <col min="13842" max="13842" width="10.28515625" style="88" customWidth="1"/>
    <col min="13843" max="13843" width="1" style="88" customWidth="1"/>
    <col min="13844" max="13844" width="0" style="88" hidden="1" customWidth="1"/>
    <col min="13845" max="13845" width="9.140625" style="88"/>
    <col min="13846" max="13846" width="2" style="88" customWidth="1"/>
    <col min="13847" max="13847" width="9.140625" style="88"/>
    <col min="13848" max="13848" width="1.5703125" style="88" customWidth="1"/>
    <col min="13849" max="13849" width="2.42578125" style="88" customWidth="1"/>
    <col min="13850" max="14080" width="9.140625" style="88"/>
    <col min="14081" max="14081" width="1.28515625" style="88" customWidth="1"/>
    <col min="14082" max="14082" width="11.5703125" style="88" customWidth="1"/>
    <col min="14083" max="14083" width="14.28515625" style="88" customWidth="1"/>
    <col min="14084" max="14084" width="6.28515625" style="88" customWidth="1"/>
    <col min="14085" max="14085" width="4" style="88" customWidth="1"/>
    <col min="14086" max="14086" width="4.85546875" style="88" customWidth="1"/>
    <col min="14087" max="14087" width="5.28515625" style="88" customWidth="1"/>
    <col min="14088" max="14088" width="2" style="88" customWidth="1"/>
    <col min="14089" max="14090" width="12.140625" style="88" customWidth="1"/>
    <col min="14091" max="14091" width="12" style="88" customWidth="1"/>
    <col min="14092" max="14092" width="10.140625" style="88" customWidth="1"/>
    <col min="14093" max="14093" width="0.140625" style="88" customWidth="1"/>
    <col min="14094" max="14094" width="1" style="88" customWidth="1"/>
    <col min="14095" max="14095" width="7" style="88" customWidth="1"/>
    <col min="14096" max="14096" width="0.85546875" style="88" customWidth="1"/>
    <col min="14097" max="14097" width="3.28515625" style="88" customWidth="1"/>
    <col min="14098" max="14098" width="10.28515625" style="88" customWidth="1"/>
    <col min="14099" max="14099" width="1" style="88" customWidth="1"/>
    <col min="14100" max="14100" width="0" style="88" hidden="1" customWidth="1"/>
    <col min="14101" max="14101" width="9.140625" style="88"/>
    <col min="14102" max="14102" width="2" style="88" customWidth="1"/>
    <col min="14103" max="14103" width="9.140625" style="88"/>
    <col min="14104" max="14104" width="1.5703125" style="88" customWidth="1"/>
    <col min="14105" max="14105" width="2.42578125" style="88" customWidth="1"/>
    <col min="14106" max="14336" width="9.140625" style="88"/>
    <col min="14337" max="14337" width="1.28515625" style="88" customWidth="1"/>
    <col min="14338" max="14338" width="11.5703125" style="88" customWidth="1"/>
    <col min="14339" max="14339" width="14.28515625" style="88" customWidth="1"/>
    <col min="14340" max="14340" width="6.28515625" style="88" customWidth="1"/>
    <col min="14341" max="14341" width="4" style="88" customWidth="1"/>
    <col min="14342" max="14342" width="4.85546875" style="88" customWidth="1"/>
    <col min="14343" max="14343" width="5.28515625" style="88" customWidth="1"/>
    <col min="14344" max="14344" width="2" style="88" customWidth="1"/>
    <col min="14345" max="14346" width="12.140625" style="88" customWidth="1"/>
    <col min="14347" max="14347" width="12" style="88" customWidth="1"/>
    <col min="14348" max="14348" width="10.140625" style="88" customWidth="1"/>
    <col min="14349" max="14349" width="0.140625" style="88" customWidth="1"/>
    <col min="14350" max="14350" width="1" style="88" customWidth="1"/>
    <col min="14351" max="14351" width="7" style="88" customWidth="1"/>
    <col min="14352" max="14352" width="0.85546875" style="88" customWidth="1"/>
    <col min="14353" max="14353" width="3.28515625" style="88" customWidth="1"/>
    <col min="14354" max="14354" width="10.28515625" style="88" customWidth="1"/>
    <col min="14355" max="14355" width="1" style="88" customWidth="1"/>
    <col min="14356" max="14356" width="0" style="88" hidden="1" customWidth="1"/>
    <col min="14357" max="14357" width="9.140625" style="88"/>
    <col min="14358" max="14358" width="2" style="88" customWidth="1"/>
    <col min="14359" max="14359" width="9.140625" style="88"/>
    <col min="14360" max="14360" width="1.5703125" style="88" customWidth="1"/>
    <col min="14361" max="14361" width="2.42578125" style="88" customWidth="1"/>
    <col min="14362" max="14592" width="9.140625" style="88"/>
    <col min="14593" max="14593" width="1.28515625" style="88" customWidth="1"/>
    <col min="14594" max="14594" width="11.5703125" style="88" customWidth="1"/>
    <col min="14595" max="14595" width="14.28515625" style="88" customWidth="1"/>
    <col min="14596" max="14596" width="6.28515625" style="88" customWidth="1"/>
    <col min="14597" max="14597" width="4" style="88" customWidth="1"/>
    <col min="14598" max="14598" width="4.85546875" style="88" customWidth="1"/>
    <col min="14599" max="14599" width="5.28515625" style="88" customWidth="1"/>
    <col min="14600" max="14600" width="2" style="88" customWidth="1"/>
    <col min="14601" max="14602" width="12.140625" style="88" customWidth="1"/>
    <col min="14603" max="14603" width="12" style="88" customWidth="1"/>
    <col min="14604" max="14604" width="10.140625" style="88" customWidth="1"/>
    <col min="14605" max="14605" width="0.140625" style="88" customWidth="1"/>
    <col min="14606" max="14606" width="1" style="88" customWidth="1"/>
    <col min="14607" max="14607" width="7" style="88" customWidth="1"/>
    <col min="14608" max="14608" width="0.85546875" style="88" customWidth="1"/>
    <col min="14609" max="14609" width="3.28515625" style="88" customWidth="1"/>
    <col min="14610" max="14610" width="10.28515625" style="88" customWidth="1"/>
    <col min="14611" max="14611" width="1" style="88" customWidth="1"/>
    <col min="14612" max="14612" width="0" style="88" hidden="1" customWidth="1"/>
    <col min="14613" max="14613" width="9.140625" style="88"/>
    <col min="14614" max="14614" width="2" style="88" customWidth="1"/>
    <col min="14615" max="14615" width="9.140625" style="88"/>
    <col min="14616" max="14616" width="1.5703125" style="88" customWidth="1"/>
    <col min="14617" max="14617" width="2.42578125" style="88" customWidth="1"/>
    <col min="14618" max="14848" width="9.140625" style="88"/>
    <col min="14849" max="14849" width="1.28515625" style="88" customWidth="1"/>
    <col min="14850" max="14850" width="11.5703125" style="88" customWidth="1"/>
    <col min="14851" max="14851" width="14.28515625" style="88" customWidth="1"/>
    <col min="14852" max="14852" width="6.28515625" style="88" customWidth="1"/>
    <col min="14853" max="14853" width="4" style="88" customWidth="1"/>
    <col min="14854" max="14854" width="4.85546875" style="88" customWidth="1"/>
    <col min="14855" max="14855" width="5.28515625" style="88" customWidth="1"/>
    <col min="14856" max="14856" width="2" style="88" customWidth="1"/>
    <col min="14857" max="14858" width="12.140625" style="88" customWidth="1"/>
    <col min="14859" max="14859" width="12" style="88" customWidth="1"/>
    <col min="14860" max="14860" width="10.140625" style="88" customWidth="1"/>
    <col min="14861" max="14861" width="0.140625" style="88" customWidth="1"/>
    <col min="14862" max="14862" width="1" style="88" customWidth="1"/>
    <col min="14863" max="14863" width="7" style="88" customWidth="1"/>
    <col min="14864" max="14864" width="0.85546875" style="88" customWidth="1"/>
    <col min="14865" max="14865" width="3.28515625" style="88" customWidth="1"/>
    <col min="14866" max="14866" width="10.28515625" style="88" customWidth="1"/>
    <col min="14867" max="14867" width="1" style="88" customWidth="1"/>
    <col min="14868" max="14868" width="0" style="88" hidden="1" customWidth="1"/>
    <col min="14869" max="14869" width="9.140625" style="88"/>
    <col min="14870" max="14870" width="2" style="88" customWidth="1"/>
    <col min="14871" max="14871" width="9.140625" style="88"/>
    <col min="14872" max="14872" width="1.5703125" style="88" customWidth="1"/>
    <col min="14873" max="14873" width="2.42578125" style="88" customWidth="1"/>
    <col min="14874" max="15104" width="9.140625" style="88"/>
    <col min="15105" max="15105" width="1.28515625" style="88" customWidth="1"/>
    <col min="15106" max="15106" width="11.5703125" style="88" customWidth="1"/>
    <col min="15107" max="15107" width="14.28515625" style="88" customWidth="1"/>
    <col min="15108" max="15108" width="6.28515625" style="88" customWidth="1"/>
    <col min="15109" max="15109" width="4" style="88" customWidth="1"/>
    <col min="15110" max="15110" width="4.85546875" style="88" customWidth="1"/>
    <col min="15111" max="15111" width="5.28515625" style="88" customWidth="1"/>
    <col min="15112" max="15112" width="2" style="88" customWidth="1"/>
    <col min="15113" max="15114" width="12.140625" style="88" customWidth="1"/>
    <col min="15115" max="15115" width="12" style="88" customWidth="1"/>
    <col min="15116" max="15116" width="10.140625" style="88" customWidth="1"/>
    <col min="15117" max="15117" width="0.140625" style="88" customWidth="1"/>
    <col min="15118" max="15118" width="1" style="88" customWidth="1"/>
    <col min="15119" max="15119" width="7" style="88" customWidth="1"/>
    <col min="15120" max="15120" width="0.85546875" style="88" customWidth="1"/>
    <col min="15121" max="15121" width="3.28515625" style="88" customWidth="1"/>
    <col min="15122" max="15122" width="10.28515625" style="88" customWidth="1"/>
    <col min="15123" max="15123" width="1" style="88" customWidth="1"/>
    <col min="15124" max="15124" width="0" style="88" hidden="1" customWidth="1"/>
    <col min="15125" max="15125" width="9.140625" style="88"/>
    <col min="15126" max="15126" width="2" style="88" customWidth="1"/>
    <col min="15127" max="15127" width="9.140625" style="88"/>
    <col min="15128" max="15128" width="1.5703125" style="88" customWidth="1"/>
    <col min="15129" max="15129" width="2.42578125" style="88" customWidth="1"/>
    <col min="15130" max="15360" width="9.140625" style="88"/>
    <col min="15361" max="15361" width="1.28515625" style="88" customWidth="1"/>
    <col min="15362" max="15362" width="11.5703125" style="88" customWidth="1"/>
    <col min="15363" max="15363" width="14.28515625" style="88" customWidth="1"/>
    <col min="15364" max="15364" width="6.28515625" style="88" customWidth="1"/>
    <col min="15365" max="15365" width="4" style="88" customWidth="1"/>
    <col min="15366" max="15366" width="4.85546875" style="88" customWidth="1"/>
    <col min="15367" max="15367" width="5.28515625" style="88" customWidth="1"/>
    <col min="15368" max="15368" width="2" style="88" customWidth="1"/>
    <col min="15369" max="15370" width="12.140625" style="88" customWidth="1"/>
    <col min="15371" max="15371" width="12" style="88" customWidth="1"/>
    <col min="15372" max="15372" width="10.140625" style="88" customWidth="1"/>
    <col min="15373" max="15373" width="0.140625" style="88" customWidth="1"/>
    <col min="15374" max="15374" width="1" style="88" customWidth="1"/>
    <col min="15375" max="15375" width="7" style="88" customWidth="1"/>
    <col min="15376" max="15376" width="0.85546875" style="88" customWidth="1"/>
    <col min="15377" max="15377" width="3.28515625" style="88" customWidth="1"/>
    <col min="15378" max="15378" width="10.28515625" style="88" customWidth="1"/>
    <col min="15379" max="15379" width="1" style="88" customWidth="1"/>
    <col min="15380" max="15380" width="0" style="88" hidden="1" customWidth="1"/>
    <col min="15381" max="15381" width="9.140625" style="88"/>
    <col min="15382" max="15382" width="2" style="88" customWidth="1"/>
    <col min="15383" max="15383" width="9.140625" style="88"/>
    <col min="15384" max="15384" width="1.5703125" style="88" customWidth="1"/>
    <col min="15385" max="15385" width="2.42578125" style="88" customWidth="1"/>
    <col min="15386" max="15616" width="9.140625" style="88"/>
    <col min="15617" max="15617" width="1.28515625" style="88" customWidth="1"/>
    <col min="15618" max="15618" width="11.5703125" style="88" customWidth="1"/>
    <col min="15619" max="15619" width="14.28515625" style="88" customWidth="1"/>
    <col min="15620" max="15620" width="6.28515625" style="88" customWidth="1"/>
    <col min="15621" max="15621" width="4" style="88" customWidth="1"/>
    <col min="15622" max="15622" width="4.85546875" style="88" customWidth="1"/>
    <col min="15623" max="15623" width="5.28515625" style="88" customWidth="1"/>
    <col min="15624" max="15624" width="2" style="88" customWidth="1"/>
    <col min="15625" max="15626" width="12.140625" style="88" customWidth="1"/>
    <col min="15627" max="15627" width="12" style="88" customWidth="1"/>
    <col min="15628" max="15628" width="10.140625" style="88" customWidth="1"/>
    <col min="15629" max="15629" width="0.140625" style="88" customWidth="1"/>
    <col min="15630" max="15630" width="1" style="88" customWidth="1"/>
    <col min="15631" max="15631" width="7" style="88" customWidth="1"/>
    <col min="15632" max="15632" width="0.85546875" style="88" customWidth="1"/>
    <col min="15633" max="15633" width="3.28515625" style="88" customWidth="1"/>
    <col min="15634" max="15634" width="10.28515625" style="88" customWidth="1"/>
    <col min="15635" max="15635" width="1" style="88" customWidth="1"/>
    <col min="15636" max="15636" width="0" style="88" hidden="1" customWidth="1"/>
    <col min="15637" max="15637" width="9.140625" style="88"/>
    <col min="15638" max="15638" width="2" style="88" customWidth="1"/>
    <col min="15639" max="15639" width="9.140625" style="88"/>
    <col min="15640" max="15640" width="1.5703125" style="88" customWidth="1"/>
    <col min="15641" max="15641" width="2.42578125" style="88" customWidth="1"/>
    <col min="15642" max="15872" width="9.140625" style="88"/>
    <col min="15873" max="15873" width="1.28515625" style="88" customWidth="1"/>
    <col min="15874" max="15874" width="11.5703125" style="88" customWidth="1"/>
    <col min="15875" max="15875" width="14.28515625" style="88" customWidth="1"/>
    <col min="15876" max="15876" width="6.28515625" style="88" customWidth="1"/>
    <col min="15877" max="15877" width="4" style="88" customWidth="1"/>
    <col min="15878" max="15878" width="4.85546875" style="88" customWidth="1"/>
    <col min="15879" max="15879" width="5.28515625" style="88" customWidth="1"/>
    <col min="15880" max="15880" width="2" style="88" customWidth="1"/>
    <col min="15881" max="15882" width="12.140625" style="88" customWidth="1"/>
    <col min="15883" max="15883" width="12" style="88" customWidth="1"/>
    <col min="15884" max="15884" width="10.140625" style="88" customWidth="1"/>
    <col min="15885" max="15885" width="0.140625" style="88" customWidth="1"/>
    <col min="15886" max="15886" width="1" style="88" customWidth="1"/>
    <col min="15887" max="15887" width="7" style="88" customWidth="1"/>
    <col min="15888" max="15888" width="0.85546875" style="88" customWidth="1"/>
    <col min="15889" max="15889" width="3.28515625" style="88" customWidth="1"/>
    <col min="15890" max="15890" width="10.28515625" style="88" customWidth="1"/>
    <col min="15891" max="15891" width="1" style="88" customWidth="1"/>
    <col min="15892" max="15892" width="0" style="88" hidden="1" customWidth="1"/>
    <col min="15893" max="15893" width="9.140625" style="88"/>
    <col min="15894" max="15894" width="2" style="88" customWidth="1"/>
    <col min="15895" max="15895" width="9.140625" style="88"/>
    <col min="15896" max="15896" width="1.5703125" style="88" customWidth="1"/>
    <col min="15897" max="15897" width="2.42578125" style="88" customWidth="1"/>
    <col min="15898" max="16128" width="9.140625" style="88"/>
    <col min="16129" max="16129" width="1.28515625" style="88" customWidth="1"/>
    <col min="16130" max="16130" width="11.5703125" style="88" customWidth="1"/>
    <col min="16131" max="16131" width="14.28515625" style="88" customWidth="1"/>
    <col min="16132" max="16132" width="6.28515625" style="88" customWidth="1"/>
    <col min="16133" max="16133" width="4" style="88" customWidth="1"/>
    <col min="16134" max="16134" width="4.85546875" style="88" customWidth="1"/>
    <col min="16135" max="16135" width="5.28515625" style="88" customWidth="1"/>
    <col min="16136" max="16136" width="2" style="88" customWidth="1"/>
    <col min="16137" max="16138" width="12.140625" style="88" customWidth="1"/>
    <col min="16139" max="16139" width="12" style="88" customWidth="1"/>
    <col min="16140" max="16140" width="10.140625" style="88" customWidth="1"/>
    <col min="16141" max="16141" width="0.140625" style="88" customWidth="1"/>
    <col min="16142" max="16142" width="1" style="88" customWidth="1"/>
    <col min="16143" max="16143" width="7" style="88" customWidth="1"/>
    <col min="16144" max="16144" width="0.85546875" style="88" customWidth="1"/>
    <col min="16145" max="16145" width="3.28515625" style="88" customWidth="1"/>
    <col min="16146" max="16146" width="10.28515625" style="88" customWidth="1"/>
    <col min="16147" max="16147" width="1" style="88" customWidth="1"/>
    <col min="16148" max="16148" width="0" style="88" hidden="1" customWidth="1"/>
    <col min="16149" max="16149" width="9.140625" style="88"/>
    <col min="16150" max="16150" width="2" style="88" customWidth="1"/>
    <col min="16151" max="16151" width="9.140625" style="88"/>
    <col min="16152" max="16152" width="1.5703125" style="88" customWidth="1"/>
    <col min="16153" max="16153" width="2.42578125" style="88" customWidth="1"/>
    <col min="16154" max="16384" width="9.140625" style="88"/>
  </cols>
  <sheetData>
    <row r="1" spans="2:24" ht="7.9" customHeight="1" x14ac:dyDescent="0.2"/>
    <row r="2" spans="2:24" x14ac:dyDescent="0.2">
      <c r="B2" s="163" t="s">
        <v>141</v>
      </c>
      <c r="C2" s="145"/>
      <c r="D2" s="145"/>
      <c r="E2" s="145"/>
      <c r="F2" s="145"/>
      <c r="G2" s="145"/>
    </row>
    <row r="3" spans="2:24" x14ac:dyDescent="0.2">
      <c r="B3" s="145"/>
      <c r="C3" s="145"/>
      <c r="D3" s="145"/>
      <c r="E3" s="145"/>
      <c r="F3" s="145"/>
      <c r="G3" s="145"/>
      <c r="M3" s="164"/>
      <c r="N3" s="145"/>
      <c r="O3" s="145"/>
      <c r="Q3" s="165"/>
      <c r="R3" s="145"/>
    </row>
    <row r="4" spans="2:24" x14ac:dyDescent="0.2">
      <c r="B4" s="163" t="s">
        <v>142</v>
      </c>
      <c r="C4" s="145"/>
      <c r="D4" s="145"/>
      <c r="E4" s="145"/>
      <c r="M4" s="145"/>
      <c r="N4" s="145"/>
      <c r="O4" s="145"/>
      <c r="Q4" s="145"/>
      <c r="R4" s="145"/>
    </row>
    <row r="5" spans="2:24" x14ac:dyDescent="0.2">
      <c r="B5" s="145"/>
      <c r="C5" s="145"/>
      <c r="D5" s="145"/>
      <c r="E5" s="145"/>
    </row>
    <row r="6" spans="2:24" ht="14.1" customHeight="1" x14ac:dyDescent="0.2">
      <c r="B6" s="163" t="s">
        <v>143</v>
      </c>
      <c r="C6" s="145"/>
      <c r="D6" s="145"/>
    </row>
    <row r="7" spans="2:24" ht="11.1" customHeight="1" x14ac:dyDescent="0.2"/>
    <row r="8" spans="2:24" ht="18" customHeight="1" x14ac:dyDescent="0.2">
      <c r="B8" s="166" t="s">
        <v>144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</row>
    <row r="9" spans="2:24" ht="24.75" customHeight="1" thickBot="1" x14ac:dyDescent="0.3">
      <c r="B9" s="160" t="s">
        <v>329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</row>
    <row r="10" spans="2:24" ht="24" thickTop="1" thickBot="1" x14ac:dyDescent="0.25">
      <c r="B10" s="155" t="s">
        <v>148</v>
      </c>
      <c r="C10" s="153"/>
      <c r="D10" s="153"/>
      <c r="E10" s="153"/>
      <c r="F10" s="153"/>
      <c r="G10" s="153"/>
      <c r="H10" s="153"/>
      <c r="I10" s="104" t="s">
        <v>149</v>
      </c>
      <c r="J10" s="104" t="s">
        <v>150</v>
      </c>
      <c r="K10" s="100" t="s">
        <v>151</v>
      </c>
      <c r="L10" s="155" t="s">
        <v>152</v>
      </c>
      <c r="M10" s="153"/>
      <c r="N10" s="153"/>
      <c r="O10" s="155" t="s">
        <v>153</v>
      </c>
      <c r="P10" s="153"/>
      <c r="Q10" s="153"/>
      <c r="R10" s="155" t="s">
        <v>154</v>
      </c>
      <c r="S10" s="153"/>
      <c r="U10" s="155" t="s">
        <v>183</v>
      </c>
      <c r="V10" s="153"/>
      <c r="W10" s="155" t="s">
        <v>183</v>
      </c>
      <c r="X10" s="153"/>
    </row>
    <row r="11" spans="2:24" ht="14.25" thickTop="1" thickBot="1" x14ac:dyDescent="0.25">
      <c r="B11" s="100" t="s">
        <v>157</v>
      </c>
      <c r="C11" s="155" t="s">
        <v>158</v>
      </c>
      <c r="D11" s="153"/>
      <c r="E11" s="153"/>
      <c r="F11" s="153"/>
      <c r="G11" s="155"/>
      <c r="H11" s="153"/>
      <c r="I11" s="100" t="s">
        <v>159</v>
      </c>
      <c r="J11" s="100" t="s">
        <v>160</v>
      </c>
      <c r="K11" s="100" t="s">
        <v>161</v>
      </c>
      <c r="L11" s="155" t="s">
        <v>162</v>
      </c>
      <c r="M11" s="153"/>
      <c r="N11" s="153"/>
      <c r="O11" s="155" t="s">
        <v>163</v>
      </c>
      <c r="P11" s="153"/>
      <c r="Q11" s="153"/>
      <c r="R11" s="155" t="s">
        <v>164</v>
      </c>
      <c r="S11" s="153"/>
      <c r="U11" s="155" t="s">
        <v>184</v>
      </c>
      <c r="V11" s="153"/>
      <c r="W11" s="155" t="s">
        <v>185</v>
      </c>
      <c r="X11" s="153"/>
    </row>
    <row r="12" spans="2:24" ht="13.5" thickTop="1" x14ac:dyDescent="0.2">
      <c r="B12" s="103"/>
      <c r="C12" s="147" t="s">
        <v>167</v>
      </c>
      <c r="D12" s="145"/>
      <c r="E12" s="145"/>
      <c r="F12" s="145"/>
      <c r="G12" s="147"/>
      <c r="H12" s="145"/>
      <c r="I12" s="105">
        <f>I13+I33+I50+I65+I102-0.01</f>
        <v>7357945.75</v>
      </c>
      <c r="J12" s="105">
        <f>J13+J33+J50+J65+J102</f>
        <v>8528900</v>
      </c>
      <c r="K12" s="105">
        <f>K13+K33+K50+K65+K102</f>
        <v>4006645.25</v>
      </c>
      <c r="L12" s="162">
        <f>L13+L33+L50+L65+L102</f>
        <v>4578868.28</v>
      </c>
      <c r="M12" s="145"/>
      <c r="N12" s="145"/>
      <c r="O12" s="162">
        <f>O13+O33+O50+O65+O102</f>
        <v>8585513.5299999993</v>
      </c>
      <c r="P12" s="145"/>
      <c r="Q12" s="145"/>
      <c r="R12" s="162">
        <f>J12-O12</f>
        <v>-56613.529999999329</v>
      </c>
      <c r="S12" s="145"/>
      <c r="U12" s="162">
        <f>O12/I12</f>
        <v>1.1668356660552981</v>
      </c>
      <c r="V12" s="145"/>
      <c r="W12" s="162">
        <f>O12/J12</f>
        <v>1.0066378466156245</v>
      </c>
      <c r="X12" s="145"/>
    </row>
    <row r="13" spans="2:24" x14ac:dyDescent="0.2">
      <c r="B13" s="109" t="s">
        <v>330</v>
      </c>
      <c r="C13" s="172" t="s">
        <v>331</v>
      </c>
      <c r="D13" s="145"/>
      <c r="E13" s="145"/>
      <c r="F13" s="145"/>
      <c r="G13" s="172"/>
      <c r="H13" s="145"/>
      <c r="I13" s="110">
        <f>I14+I23</f>
        <v>983697.49</v>
      </c>
      <c r="J13" s="110">
        <f>J14+J23</f>
        <v>956900</v>
      </c>
      <c r="K13" s="110">
        <f>K14+K23</f>
        <v>363996.42</v>
      </c>
      <c r="L13" s="169">
        <f>L23+L14</f>
        <v>630369.55000000005</v>
      </c>
      <c r="M13" s="145"/>
      <c r="N13" s="145"/>
      <c r="O13" s="169">
        <f>O14+O23</f>
        <v>994365.97</v>
      </c>
      <c r="P13" s="145"/>
      <c r="Q13" s="145"/>
      <c r="R13" s="169">
        <f>J13-O13</f>
        <v>-37465.969999999972</v>
      </c>
      <c r="S13" s="145"/>
      <c r="U13" s="169">
        <f t="shared" ref="U13:U76" si="0">O13/I13</f>
        <v>1.0108452853732504</v>
      </c>
      <c r="V13" s="145"/>
      <c r="W13" s="169">
        <f t="shared" ref="W13:W76" si="1">O13/J13</f>
        <v>1.0391534852126658</v>
      </c>
      <c r="X13" s="145"/>
    </row>
    <row r="14" spans="2:24" x14ac:dyDescent="0.2">
      <c r="B14" s="111" t="s">
        <v>332</v>
      </c>
      <c r="C14" s="170" t="s">
        <v>331</v>
      </c>
      <c r="D14" s="145"/>
      <c r="E14" s="145"/>
      <c r="F14" s="145"/>
      <c r="G14" s="170"/>
      <c r="H14" s="145"/>
      <c r="I14" s="112">
        <f>I15</f>
        <v>727910.88</v>
      </c>
      <c r="J14" s="112">
        <f>J15</f>
        <v>719160</v>
      </c>
      <c r="K14" s="112">
        <f>K15</f>
        <v>334097.91999999998</v>
      </c>
      <c r="L14" s="171">
        <f>L15</f>
        <v>429838.27</v>
      </c>
      <c r="M14" s="145"/>
      <c r="N14" s="145"/>
      <c r="O14" s="171">
        <f>O15</f>
        <v>763936.19000000006</v>
      </c>
      <c r="P14" s="145"/>
      <c r="Q14" s="145"/>
      <c r="R14" s="171">
        <f>R15</f>
        <v>-44776.190000000061</v>
      </c>
      <c r="S14" s="145"/>
      <c r="U14" s="171">
        <f t="shared" si="0"/>
        <v>1.0494913745484888</v>
      </c>
      <c r="V14" s="145"/>
      <c r="W14" s="171">
        <f t="shared" si="1"/>
        <v>1.0622617915345682</v>
      </c>
      <c r="X14" s="145"/>
    </row>
    <row r="15" spans="2:24" x14ac:dyDescent="0.2">
      <c r="B15" s="102" t="s">
        <v>168</v>
      </c>
      <c r="C15" s="150" t="s">
        <v>39</v>
      </c>
      <c r="D15" s="145"/>
      <c r="E15" s="145"/>
      <c r="F15" s="145"/>
      <c r="G15" s="150"/>
      <c r="H15" s="145"/>
      <c r="I15" s="106">
        <f>I16+I20</f>
        <v>727910.88</v>
      </c>
      <c r="J15" s="106">
        <f>J16+J20</f>
        <v>719160</v>
      </c>
      <c r="K15" s="106">
        <f>K16+K20</f>
        <v>334097.91999999998</v>
      </c>
      <c r="L15" s="161">
        <f>L16+L20</f>
        <v>429838.27</v>
      </c>
      <c r="M15" s="145"/>
      <c r="N15" s="145"/>
      <c r="O15" s="161">
        <f>O16+O20</f>
        <v>763936.19000000006</v>
      </c>
      <c r="P15" s="145"/>
      <c r="Q15" s="145"/>
      <c r="R15" s="161">
        <f>J15-O15</f>
        <v>-44776.190000000061</v>
      </c>
      <c r="S15" s="145"/>
      <c r="U15" s="161">
        <f t="shared" si="0"/>
        <v>1.0494913745484888</v>
      </c>
      <c r="V15" s="145"/>
      <c r="W15" s="161">
        <f t="shared" si="1"/>
        <v>1.0622617915345682</v>
      </c>
      <c r="X15" s="145"/>
    </row>
    <row r="16" spans="2:24" ht="21" customHeight="1" x14ac:dyDescent="0.2">
      <c r="B16" s="102" t="s">
        <v>186</v>
      </c>
      <c r="C16" s="150" t="s">
        <v>10</v>
      </c>
      <c r="D16" s="145"/>
      <c r="E16" s="145"/>
      <c r="F16" s="145"/>
      <c r="G16" s="150"/>
      <c r="H16" s="145"/>
      <c r="I16" s="106">
        <v>650931.65</v>
      </c>
      <c r="J16" s="106">
        <v>642160</v>
      </c>
      <c r="K16" s="106">
        <v>302014.57</v>
      </c>
      <c r="L16" s="161">
        <v>320571.21000000002</v>
      </c>
      <c r="M16" s="145"/>
      <c r="N16" s="145"/>
      <c r="O16" s="161">
        <v>622585.78</v>
      </c>
      <c r="P16" s="145"/>
      <c r="Q16" s="145"/>
      <c r="R16" s="161">
        <v>19574.22</v>
      </c>
      <c r="S16" s="145"/>
      <c r="U16" s="161">
        <f t="shared" si="0"/>
        <v>0.95645338492912424</v>
      </c>
      <c r="V16" s="145"/>
      <c r="W16" s="161">
        <f t="shared" si="1"/>
        <v>0.96951815746854375</v>
      </c>
      <c r="X16" s="145"/>
    </row>
    <row r="17" spans="2:24" ht="18.75" customHeight="1" x14ac:dyDescent="0.2">
      <c r="B17" s="102" t="s">
        <v>196</v>
      </c>
      <c r="C17" s="150" t="s">
        <v>197</v>
      </c>
      <c r="D17" s="145"/>
      <c r="E17" s="145"/>
      <c r="F17" s="145"/>
      <c r="G17" s="150"/>
      <c r="H17" s="145"/>
      <c r="I17" s="106">
        <v>650931.65</v>
      </c>
      <c r="J17" s="106">
        <v>642160</v>
      </c>
      <c r="K17" s="106">
        <v>302014.57</v>
      </c>
      <c r="L17" s="161">
        <v>320571.21000000002</v>
      </c>
      <c r="M17" s="145"/>
      <c r="N17" s="145"/>
      <c r="O17" s="161">
        <v>622585.78</v>
      </c>
      <c r="P17" s="145"/>
      <c r="Q17" s="145"/>
      <c r="R17" s="161">
        <v>19574.22</v>
      </c>
      <c r="S17" s="145"/>
      <c r="U17" s="161">
        <f t="shared" si="0"/>
        <v>0.95645338492912424</v>
      </c>
      <c r="V17" s="145"/>
      <c r="W17" s="161">
        <f t="shared" si="1"/>
        <v>0.96951815746854375</v>
      </c>
      <c r="X17" s="145"/>
    </row>
    <row r="18" spans="2:24" ht="21.75" customHeight="1" x14ac:dyDescent="0.2">
      <c r="B18" s="102" t="s">
        <v>198</v>
      </c>
      <c r="C18" s="150" t="s">
        <v>18</v>
      </c>
      <c r="D18" s="145"/>
      <c r="E18" s="145"/>
      <c r="F18" s="145"/>
      <c r="G18" s="150"/>
      <c r="H18" s="145"/>
      <c r="I18" s="106">
        <v>650931.65</v>
      </c>
      <c r="J18" s="106">
        <v>642160</v>
      </c>
      <c r="K18" s="106">
        <v>302014.57</v>
      </c>
      <c r="L18" s="161">
        <v>320571.21000000002</v>
      </c>
      <c r="M18" s="145"/>
      <c r="N18" s="145"/>
      <c r="O18" s="161">
        <v>622585.78</v>
      </c>
      <c r="P18" s="145"/>
      <c r="Q18" s="145"/>
      <c r="R18" s="161">
        <v>19574.22</v>
      </c>
      <c r="S18" s="145"/>
      <c r="U18" s="161">
        <f t="shared" si="0"/>
        <v>0.95645338492912424</v>
      </c>
      <c r="V18" s="145"/>
      <c r="W18" s="161">
        <f t="shared" si="1"/>
        <v>0.96951815746854375</v>
      </c>
      <c r="X18" s="145"/>
    </row>
    <row r="19" spans="2:24" ht="20.25" customHeight="1" x14ac:dyDescent="0.2">
      <c r="B19" s="102" t="s">
        <v>333</v>
      </c>
      <c r="C19" s="150" t="s">
        <v>18</v>
      </c>
      <c r="D19" s="145"/>
      <c r="E19" s="145"/>
      <c r="F19" s="145"/>
      <c r="G19" s="150"/>
      <c r="H19" s="145"/>
      <c r="I19" s="106">
        <v>650931.65</v>
      </c>
      <c r="J19" s="106">
        <v>0</v>
      </c>
      <c r="K19" s="106">
        <v>302014.57</v>
      </c>
      <c r="L19" s="161">
        <v>320571.21000000002</v>
      </c>
      <c r="M19" s="145"/>
      <c r="N19" s="145"/>
      <c r="O19" s="161">
        <v>622585.78</v>
      </c>
      <c r="P19" s="145"/>
      <c r="Q19" s="145"/>
      <c r="R19" s="161">
        <v>0</v>
      </c>
      <c r="S19" s="145"/>
      <c r="U19" s="161">
        <f t="shared" si="0"/>
        <v>0.95645338492912424</v>
      </c>
      <c r="V19" s="145"/>
      <c r="W19" s="161" t="s">
        <v>121</v>
      </c>
      <c r="X19" s="145"/>
    </row>
    <row r="20" spans="2:24" ht="20.25" customHeight="1" x14ac:dyDescent="0.2">
      <c r="B20" s="107">
        <v>67</v>
      </c>
      <c r="C20" s="175" t="s">
        <v>32</v>
      </c>
      <c r="D20" s="176"/>
      <c r="E20" s="176"/>
      <c r="F20" s="176"/>
      <c r="G20" s="102"/>
      <c r="I20" s="106">
        <v>76979.23</v>
      </c>
      <c r="J20" s="106">
        <v>77000</v>
      </c>
      <c r="K20" s="106">
        <v>32083.35</v>
      </c>
      <c r="L20" s="106">
        <v>109267.06</v>
      </c>
      <c r="O20" s="161">
        <f>K20+L20</f>
        <v>141350.41</v>
      </c>
      <c r="P20" s="145"/>
      <c r="Q20" s="145"/>
      <c r="R20" s="161">
        <f>J20-O20</f>
        <v>-64350.41</v>
      </c>
      <c r="S20" s="161"/>
      <c r="U20" s="161">
        <f t="shared" si="0"/>
        <v>1.8362149114767712</v>
      </c>
      <c r="V20" s="161"/>
      <c r="W20" s="161">
        <f t="shared" si="1"/>
        <v>1.8357196103896105</v>
      </c>
      <c r="X20" s="161"/>
    </row>
    <row r="21" spans="2:24" ht="20.25" customHeight="1" x14ac:dyDescent="0.2">
      <c r="B21" s="107">
        <v>671</v>
      </c>
      <c r="C21" s="175" t="s">
        <v>33</v>
      </c>
      <c r="D21" s="176"/>
      <c r="E21" s="176"/>
      <c r="F21" s="176"/>
      <c r="G21" s="102"/>
      <c r="I21" s="106">
        <v>76979.23</v>
      </c>
      <c r="J21" s="106">
        <v>77000</v>
      </c>
      <c r="K21" s="106">
        <v>32083.35</v>
      </c>
      <c r="L21" s="106">
        <v>109267.06</v>
      </c>
      <c r="O21" s="161">
        <f>K21+L21</f>
        <v>141350.41</v>
      </c>
      <c r="P21" s="145"/>
      <c r="Q21" s="145"/>
      <c r="R21" s="161">
        <f>J21-O21</f>
        <v>-64350.41</v>
      </c>
      <c r="S21" s="161"/>
      <c r="U21" s="161">
        <f t="shared" si="0"/>
        <v>1.8362149114767712</v>
      </c>
      <c r="V21" s="161"/>
      <c r="W21" s="161">
        <f t="shared" si="1"/>
        <v>1.8357196103896105</v>
      </c>
      <c r="X21" s="161"/>
    </row>
    <row r="22" spans="2:24" ht="20.25" customHeight="1" x14ac:dyDescent="0.2">
      <c r="B22" s="107">
        <v>6711</v>
      </c>
      <c r="C22" s="175" t="s">
        <v>34</v>
      </c>
      <c r="D22" s="176"/>
      <c r="E22" s="176"/>
      <c r="F22" s="176"/>
      <c r="G22" s="102"/>
      <c r="I22" s="106">
        <v>76979.23</v>
      </c>
      <c r="J22" s="106">
        <v>77000</v>
      </c>
      <c r="K22" s="106">
        <v>32083.35</v>
      </c>
      <c r="L22" s="106">
        <v>109267.06</v>
      </c>
      <c r="O22" s="161">
        <f>K22+L22</f>
        <v>141350.41</v>
      </c>
      <c r="P22" s="145"/>
      <c r="Q22" s="145"/>
      <c r="R22" s="161">
        <f>J22-O22</f>
        <v>-64350.41</v>
      </c>
      <c r="S22" s="161"/>
      <c r="U22" s="161">
        <f t="shared" si="0"/>
        <v>1.8362149114767712</v>
      </c>
      <c r="V22" s="161"/>
      <c r="W22" s="161">
        <f t="shared" si="1"/>
        <v>1.8357196103896105</v>
      </c>
      <c r="X22" s="161"/>
    </row>
    <row r="23" spans="2:24" ht="26.25" customHeight="1" x14ac:dyDescent="0.2">
      <c r="B23" s="111" t="s">
        <v>334</v>
      </c>
      <c r="C23" s="170" t="s">
        <v>335</v>
      </c>
      <c r="D23" s="145"/>
      <c r="E23" s="145"/>
      <c r="F23" s="145"/>
      <c r="G23" s="170"/>
      <c r="H23" s="145"/>
      <c r="I23" s="112">
        <f>I24</f>
        <v>255786.61000000002</v>
      </c>
      <c r="J23" s="112">
        <f>J24</f>
        <v>237740</v>
      </c>
      <c r="K23" s="112">
        <f>K24</f>
        <v>29898.5</v>
      </c>
      <c r="L23" s="171">
        <f>L24</f>
        <v>200531.28</v>
      </c>
      <c r="M23" s="145"/>
      <c r="N23" s="145"/>
      <c r="O23" s="171">
        <f>O24</f>
        <v>230429.77999999997</v>
      </c>
      <c r="P23" s="145"/>
      <c r="Q23" s="145"/>
      <c r="R23" s="171">
        <f>R24</f>
        <v>7310.2200000000303</v>
      </c>
      <c r="S23" s="145"/>
      <c r="U23" s="171">
        <f t="shared" si="0"/>
        <v>0.90086725024425618</v>
      </c>
      <c r="V23" s="145"/>
      <c r="W23" s="171">
        <f t="shared" si="1"/>
        <v>0.96925119878859245</v>
      </c>
      <c r="X23" s="145"/>
    </row>
    <row r="24" spans="2:24" x14ac:dyDescent="0.2">
      <c r="B24" s="102" t="s">
        <v>168</v>
      </c>
      <c r="C24" s="150" t="s">
        <v>39</v>
      </c>
      <c r="D24" s="145"/>
      <c r="E24" s="145"/>
      <c r="F24" s="145"/>
      <c r="G24" s="150"/>
      <c r="H24" s="145"/>
      <c r="I24" s="106">
        <f>I25+I29</f>
        <v>255786.61000000002</v>
      </c>
      <c r="J24" s="106">
        <f>J25+J29</f>
        <v>237740</v>
      </c>
      <c r="K24" s="106">
        <f>K25+K29</f>
        <v>29898.5</v>
      </c>
      <c r="L24" s="161">
        <f>L25+L29</f>
        <v>200531.28</v>
      </c>
      <c r="M24" s="145"/>
      <c r="N24" s="145"/>
      <c r="O24" s="161">
        <f>O25+O29</f>
        <v>230429.77999999997</v>
      </c>
      <c r="P24" s="145"/>
      <c r="Q24" s="145"/>
      <c r="R24" s="161">
        <f>J24-O24</f>
        <v>7310.2200000000303</v>
      </c>
      <c r="S24" s="145"/>
      <c r="U24" s="161">
        <f t="shared" si="0"/>
        <v>0.90086725024425618</v>
      </c>
      <c r="V24" s="145"/>
      <c r="W24" s="161">
        <f t="shared" si="1"/>
        <v>0.96925119878859245</v>
      </c>
      <c r="X24" s="145"/>
    </row>
    <row r="25" spans="2:24" ht="23.25" customHeight="1" x14ac:dyDescent="0.2">
      <c r="B25" s="102" t="s">
        <v>186</v>
      </c>
      <c r="C25" s="150" t="s">
        <v>10</v>
      </c>
      <c r="D25" s="145"/>
      <c r="E25" s="145"/>
      <c r="F25" s="145"/>
      <c r="G25" s="150"/>
      <c r="H25" s="145"/>
      <c r="I25" s="106">
        <v>95262.34</v>
      </c>
      <c r="J25" s="106">
        <v>65200</v>
      </c>
      <c r="K25" s="106">
        <v>22597.17</v>
      </c>
      <c r="L25" s="161">
        <v>44364.57</v>
      </c>
      <c r="M25" s="145"/>
      <c r="N25" s="145"/>
      <c r="O25" s="161">
        <v>66961.740000000005</v>
      </c>
      <c r="P25" s="145"/>
      <c r="Q25" s="145"/>
      <c r="R25" s="161">
        <v>-1761.74</v>
      </c>
      <c r="S25" s="145"/>
      <c r="U25" s="161">
        <f t="shared" si="0"/>
        <v>0.70291932782671518</v>
      </c>
      <c r="V25" s="145"/>
      <c r="W25" s="161">
        <f t="shared" si="1"/>
        <v>1.0270205521472393</v>
      </c>
      <c r="X25" s="145"/>
    </row>
    <row r="26" spans="2:24" ht="23.25" customHeight="1" x14ac:dyDescent="0.2">
      <c r="B26" s="102" t="s">
        <v>196</v>
      </c>
      <c r="C26" s="150" t="s">
        <v>197</v>
      </c>
      <c r="D26" s="145"/>
      <c r="E26" s="145"/>
      <c r="F26" s="145"/>
      <c r="G26" s="150"/>
      <c r="H26" s="145"/>
      <c r="I26" s="106">
        <v>95262.34</v>
      </c>
      <c r="J26" s="106">
        <v>65200</v>
      </c>
      <c r="K26" s="106">
        <v>22597.17</v>
      </c>
      <c r="L26" s="161">
        <v>44364.57</v>
      </c>
      <c r="M26" s="145"/>
      <c r="N26" s="145"/>
      <c r="O26" s="161">
        <v>66961.740000000005</v>
      </c>
      <c r="P26" s="145"/>
      <c r="Q26" s="145"/>
      <c r="R26" s="161">
        <v>-1761.74</v>
      </c>
      <c r="S26" s="145"/>
      <c r="U26" s="161">
        <f t="shared" si="0"/>
        <v>0.70291932782671518</v>
      </c>
      <c r="V26" s="145"/>
      <c r="W26" s="161">
        <f t="shared" si="1"/>
        <v>1.0270205521472393</v>
      </c>
      <c r="X26" s="145"/>
    </row>
    <row r="27" spans="2:24" ht="21" customHeight="1" x14ac:dyDescent="0.2">
      <c r="B27" s="102" t="s">
        <v>198</v>
      </c>
      <c r="C27" s="150" t="s">
        <v>18</v>
      </c>
      <c r="D27" s="145"/>
      <c r="E27" s="145"/>
      <c r="F27" s="145"/>
      <c r="G27" s="150"/>
      <c r="H27" s="145"/>
      <c r="I27" s="106">
        <v>95262.34</v>
      </c>
      <c r="J27" s="106">
        <v>65200</v>
      </c>
      <c r="K27" s="106">
        <v>22597.17</v>
      </c>
      <c r="L27" s="161">
        <v>44364.57</v>
      </c>
      <c r="M27" s="145"/>
      <c r="N27" s="145"/>
      <c r="O27" s="161">
        <v>66961.740000000005</v>
      </c>
      <c r="P27" s="145"/>
      <c r="Q27" s="145"/>
      <c r="R27" s="161">
        <v>-1761.74</v>
      </c>
      <c r="S27" s="145"/>
      <c r="U27" s="161">
        <f t="shared" si="0"/>
        <v>0.70291932782671518</v>
      </c>
      <c r="V27" s="145"/>
      <c r="W27" s="161">
        <f t="shared" si="1"/>
        <v>1.0270205521472393</v>
      </c>
      <c r="X27" s="145"/>
    </row>
    <row r="28" spans="2:24" ht="21.75" customHeight="1" x14ac:dyDescent="0.2">
      <c r="B28" s="102" t="s">
        <v>333</v>
      </c>
      <c r="C28" s="150" t="s">
        <v>18</v>
      </c>
      <c r="D28" s="145"/>
      <c r="E28" s="145"/>
      <c r="F28" s="145"/>
      <c r="G28" s="150"/>
      <c r="H28" s="145"/>
      <c r="I28" s="106">
        <v>95262.34</v>
      </c>
      <c r="J28" s="106">
        <v>0</v>
      </c>
      <c r="K28" s="106">
        <v>22597.17</v>
      </c>
      <c r="L28" s="161">
        <v>44364.57</v>
      </c>
      <c r="M28" s="145"/>
      <c r="N28" s="145"/>
      <c r="O28" s="161">
        <v>66961.740000000005</v>
      </c>
      <c r="P28" s="145"/>
      <c r="Q28" s="145"/>
      <c r="R28" s="161">
        <v>0</v>
      </c>
      <c r="S28" s="145"/>
      <c r="U28" s="161">
        <f t="shared" si="0"/>
        <v>0.70291932782671518</v>
      </c>
      <c r="V28" s="145"/>
      <c r="W28" s="161" t="s">
        <v>121</v>
      </c>
      <c r="X28" s="145"/>
    </row>
    <row r="29" spans="2:24" ht="21.75" customHeight="1" x14ac:dyDescent="0.2">
      <c r="B29" s="107">
        <v>67</v>
      </c>
      <c r="C29" s="175" t="s">
        <v>32</v>
      </c>
      <c r="D29" s="176"/>
      <c r="E29" s="176"/>
      <c r="F29" s="176"/>
      <c r="G29" s="102"/>
      <c r="I29" s="106">
        <f>I30</f>
        <v>160524.27000000002</v>
      </c>
      <c r="J29" s="106">
        <v>172540</v>
      </c>
      <c r="K29" s="106">
        <f>K30</f>
        <v>7301.33</v>
      </c>
      <c r="L29" s="161">
        <f>L30</f>
        <v>156166.71</v>
      </c>
      <c r="M29" s="145"/>
      <c r="N29" s="145"/>
      <c r="O29" s="161">
        <f>O30</f>
        <v>163468.03999999998</v>
      </c>
      <c r="P29" s="145"/>
      <c r="Q29" s="145"/>
      <c r="R29" s="161">
        <f>R30</f>
        <v>9071.9600000000064</v>
      </c>
      <c r="S29" s="145"/>
      <c r="U29" s="161">
        <f t="shared" si="0"/>
        <v>1.0183384730545728</v>
      </c>
      <c r="V29" s="145"/>
      <c r="W29" s="161">
        <f t="shared" si="1"/>
        <v>0.94742111974034993</v>
      </c>
      <c r="X29" s="145"/>
    </row>
    <row r="30" spans="2:24" ht="21.75" customHeight="1" x14ac:dyDescent="0.2">
      <c r="B30" s="107">
        <v>671</v>
      </c>
      <c r="C30" s="175" t="s">
        <v>33</v>
      </c>
      <c r="D30" s="176"/>
      <c r="E30" s="176"/>
      <c r="F30" s="176"/>
      <c r="G30" s="102"/>
      <c r="I30" s="106">
        <f>I31+I32</f>
        <v>160524.27000000002</v>
      </c>
      <c r="J30" s="106">
        <v>172540</v>
      </c>
      <c r="K30" s="106">
        <f>K31+K32</f>
        <v>7301.33</v>
      </c>
      <c r="L30" s="161">
        <f>L31+L32</f>
        <v>156166.71</v>
      </c>
      <c r="M30" s="145"/>
      <c r="N30" s="145"/>
      <c r="O30" s="161">
        <f>O31+O32</f>
        <v>163468.03999999998</v>
      </c>
      <c r="P30" s="145"/>
      <c r="Q30" s="145"/>
      <c r="R30" s="161">
        <f>R31+R32</f>
        <v>9071.9600000000064</v>
      </c>
      <c r="S30" s="145"/>
      <c r="U30" s="161">
        <f t="shared" si="0"/>
        <v>1.0183384730545728</v>
      </c>
      <c r="V30" s="145"/>
      <c r="W30" s="161">
        <f t="shared" si="1"/>
        <v>0.94742111974034993</v>
      </c>
      <c r="X30" s="145"/>
    </row>
    <row r="31" spans="2:24" ht="21.75" customHeight="1" x14ac:dyDescent="0.2">
      <c r="B31" s="107">
        <v>6711</v>
      </c>
      <c r="C31" s="175" t="s">
        <v>34</v>
      </c>
      <c r="D31" s="176"/>
      <c r="E31" s="176"/>
      <c r="F31" s="176"/>
      <c r="G31" s="102"/>
      <c r="I31" s="106">
        <v>41094.300000000003</v>
      </c>
      <c r="J31" s="106">
        <f>J30-J32</f>
        <v>51760</v>
      </c>
      <c r="K31" s="106">
        <v>0</v>
      </c>
      <c r="L31" s="161">
        <v>45159.53</v>
      </c>
      <c r="M31" s="161"/>
      <c r="N31" s="161"/>
      <c r="O31" s="161">
        <f>K31+L31</f>
        <v>45159.53</v>
      </c>
      <c r="P31" s="145"/>
      <c r="Q31" s="145"/>
      <c r="R31" s="161">
        <f>J31-O31</f>
        <v>6600.4700000000012</v>
      </c>
      <c r="S31" s="145"/>
      <c r="U31" s="161">
        <f t="shared" si="0"/>
        <v>1.0989244250419157</v>
      </c>
      <c r="V31" s="145"/>
      <c r="W31" s="161">
        <f t="shared" si="1"/>
        <v>0.87247932766615144</v>
      </c>
      <c r="X31" s="145"/>
    </row>
    <row r="32" spans="2:24" ht="21.75" customHeight="1" x14ac:dyDescent="0.2">
      <c r="B32" s="107">
        <v>6712</v>
      </c>
      <c r="C32" s="175" t="s">
        <v>221</v>
      </c>
      <c r="D32" s="176"/>
      <c r="E32" s="176"/>
      <c r="F32" s="176"/>
      <c r="G32" s="102"/>
      <c r="I32" s="106">
        <v>119429.97</v>
      </c>
      <c r="J32" s="106">
        <v>120780</v>
      </c>
      <c r="K32" s="106">
        <v>7301.33</v>
      </c>
      <c r="L32" s="161">
        <v>111007.18</v>
      </c>
      <c r="M32" s="161"/>
      <c r="N32" s="161"/>
      <c r="O32" s="161">
        <f>K32+L32</f>
        <v>118308.51</v>
      </c>
      <c r="P32" s="145"/>
      <c r="Q32" s="145"/>
      <c r="R32" s="161">
        <f>J32-O32</f>
        <v>2471.4900000000052</v>
      </c>
      <c r="S32" s="145"/>
      <c r="U32" s="161">
        <f t="shared" si="0"/>
        <v>0.99060989465207094</v>
      </c>
      <c r="V32" s="145"/>
      <c r="W32" s="161">
        <f t="shared" si="1"/>
        <v>0.97953725782414303</v>
      </c>
      <c r="X32" s="145"/>
    </row>
    <row r="33" spans="2:24" x14ac:dyDescent="0.2">
      <c r="B33" s="109" t="s">
        <v>336</v>
      </c>
      <c r="C33" s="172" t="s">
        <v>337</v>
      </c>
      <c r="D33" s="145"/>
      <c r="E33" s="145"/>
      <c r="F33" s="145"/>
      <c r="G33" s="172"/>
      <c r="H33" s="145"/>
      <c r="I33" s="110">
        <v>196059.56</v>
      </c>
      <c r="J33" s="110">
        <v>221900</v>
      </c>
      <c r="K33" s="110">
        <v>76363.94</v>
      </c>
      <c r="L33" s="169">
        <v>102116.51</v>
      </c>
      <c r="M33" s="145"/>
      <c r="N33" s="145"/>
      <c r="O33" s="169">
        <v>178480.45</v>
      </c>
      <c r="P33" s="145"/>
      <c r="Q33" s="145"/>
      <c r="R33" s="169">
        <v>43419.55</v>
      </c>
      <c r="S33" s="145"/>
      <c r="U33" s="169">
        <f t="shared" si="0"/>
        <v>0.91033790956176797</v>
      </c>
      <c r="V33" s="145"/>
      <c r="W33" s="169">
        <f t="shared" si="1"/>
        <v>0.80432830103650299</v>
      </c>
      <c r="X33" s="145"/>
    </row>
    <row r="34" spans="2:24" x14ac:dyDescent="0.2">
      <c r="B34" s="111" t="s">
        <v>338</v>
      </c>
      <c r="C34" s="170" t="s">
        <v>337</v>
      </c>
      <c r="D34" s="145"/>
      <c r="E34" s="145"/>
      <c r="F34" s="145"/>
      <c r="G34" s="170"/>
      <c r="H34" s="145"/>
      <c r="I34" s="112">
        <v>196059.56</v>
      </c>
      <c r="J34" s="112">
        <v>221900</v>
      </c>
      <c r="K34" s="112">
        <v>76363.94</v>
      </c>
      <c r="L34" s="171">
        <v>102116.51</v>
      </c>
      <c r="M34" s="145"/>
      <c r="N34" s="145"/>
      <c r="O34" s="171">
        <v>178480.45</v>
      </c>
      <c r="P34" s="145"/>
      <c r="Q34" s="145"/>
      <c r="R34" s="171">
        <v>43419.55</v>
      </c>
      <c r="S34" s="145"/>
      <c r="U34" s="171">
        <f t="shared" si="0"/>
        <v>0.91033790956176797</v>
      </c>
      <c r="V34" s="145"/>
      <c r="W34" s="171">
        <f t="shared" si="1"/>
        <v>0.80432830103650299</v>
      </c>
      <c r="X34" s="145"/>
    </row>
    <row r="35" spans="2:24" x14ac:dyDescent="0.2">
      <c r="B35" s="102" t="s">
        <v>168</v>
      </c>
      <c r="C35" s="150" t="s">
        <v>39</v>
      </c>
      <c r="D35" s="145"/>
      <c r="E35" s="145"/>
      <c r="F35" s="145"/>
      <c r="G35" s="150"/>
      <c r="H35" s="145"/>
      <c r="I35" s="106">
        <v>196059.56</v>
      </c>
      <c r="J35" s="106">
        <v>221900</v>
      </c>
      <c r="K35" s="106">
        <v>76363.94</v>
      </c>
      <c r="L35" s="161">
        <v>102116.51</v>
      </c>
      <c r="M35" s="145"/>
      <c r="N35" s="145"/>
      <c r="O35" s="161">
        <v>178480.45</v>
      </c>
      <c r="P35" s="145"/>
      <c r="Q35" s="145"/>
      <c r="R35" s="161">
        <v>43419.55</v>
      </c>
      <c r="S35" s="145"/>
      <c r="U35" s="161">
        <f t="shared" si="0"/>
        <v>0.91033790956176797</v>
      </c>
      <c r="V35" s="145"/>
      <c r="W35" s="161">
        <f t="shared" si="1"/>
        <v>0.80432830103650299</v>
      </c>
      <c r="X35" s="145"/>
    </row>
    <row r="36" spans="2:24" x14ac:dyDescent="0.2">
      <c r="B36" s="102" t="s">
        <v>200</v>
      </c>
      <c r="C36" s="150" t="s">
        <v>201</v>
      </c>
      <c r="D36" s="145"/>
      <c r="E36" s="145"/>
      <c r="F36" s="145"/>
      <c r="G36" s="150"/>
      <c r="H36" s="145"/>
      <c r="I36" s="106">
        <v>2723.14</v>
      </c>
      <c r="J36" s="106">
        <v>100</v>
      </c>
      <c r="K36" s="106">
        <v>0</v>
      </c>
      <c r="L36" s="161">
        <v>14.05</v>
      </c>
      <c r="M36" s="145"/>
      <c r="N36" s="145"/>
      <c r="O36" s="161">
        <v>14.05</v>
      </c>
      <c r="P36" s="145"/>
      <c r="Q36" s="145"/>
      <c r="R36" s="161">
        <v>85.95</v>
      </c>
      <c r="S36" s="145"/>
      <c r="U36" s="161">
        <f t="shared" si="0"/>
        <v>5.1594850062795161E-3</v>
      </c>
      <c r="V36" s="145"/>
      <c r="W36" s="161">
        <f t="shared" si="1"/>
        <v>0.14050000000000001</v>
      </c>
      <c r="X36" s="145"/>
    </row>
    <row r="37" spans="2:24" x14ac:dyDescent="0.2">
      <c r="B37" s="102" t="s">
        <v>202</v>
      </c>
      <c r="C37" s="150" t="s">
        <v>203</v>
      </c>
      <c r="D37" s="145"/>
      <c r="E37" s="145"/>
      <c r="F37" s="145"/>
      <c r="G37" s="150"/>
      <c r="H37" s="145"/>
      <c r="I37" s="106">
        <v>2723.14</v>
      </c>
      <c r="J37" s="106">
        <v>100</v>
      </c>
      <c r="K37" s="106">
        <v>0</v>
      </c>
      <c r="L37" s="161">
        <v>14.05</v>
      </c>
      <c r="M37" s="145"/>
      <c r="N37" s="145"/>
      <c r="O37" s="161">
        <v>14.05</v>
      </c>
      <c r="P37" s="145"/>
      <c r="Q37" s="145"/>
      <c r="R37" s="161">
        <v>85.95</v>
      </c>
      <c r="S37" s="145"/>
      <c r="U37" s="161">
        <f t="shared" si="0"/>
        <v>5.1594850062795161E-3</v>
      </c>
      <c r="V37" s="145"/>
      <c r="W37" s="161">
        <f t="shared" si="1"/>
        <v>0.14050000000000001</v>
      </c>
      <c r="X37" s="145"/>
    </row>
    <row r="38" spans="2:24" ht="23.25" customHeight="1" x14ac:dyDescent="0.2">
      <c r="B38" s="102" t="s">
        <v>204</v>
      </c>
      <c r="C38" s="150" t="s">
        <v>22</v>
      </c>
      <c r="D38" s="145"/>
      <c r="E38" s="145"/>
      <c r="F38" s="145"/>
      <c r="G38" s="150"/>
      <c r="H38" s="145"/>
      <c r="I38" s="106">
        <v>28.19</v>
      </c>
      <c r="J38" s="106">
        <v>100</v>
      </c>
      <c r="K38" s="106">
        <v>0</v>
      </c>
      <c r="L38" s="161">
        <v>14.05</v>
      </c>
      <c r="M38" s="145"/>
      <c r="N38" s="145"/>
      <c r="O38" s="161">
        <v>14.05</v>
      </c>
      <c r="P38" s="145"/>
      <c r="Q38" s="145"/>
      <c r="R38" s="161">
        <v>85.95</v>
      </c>
      <c r="S38" s="145"/>
      <c r="U38" s="161">
        <f t="shared" si="0"/>
        <v>0.49840368925150763</v>
      </c>
      <c r="V38" s="145"/>
      <c r="W38" s="161">
        <f t="shared" si="1"/>
        <v>0.14050000000000001</v>
      </c>
      <c r="X38" s="145"/>
    </row>
    <row r="39" spans="2:24" x14ac:dyDescent="0.2">
      <c r="B39" s="102" t="s">
        <v>339</v>
      </c>
      <c r="C39" s="150" t="s">
        <v>340</v>
      </c>
      <c r="D39" s="145"/>
      <c r="E39" s="145"/>
      <c r="F39" s="145"/>
      <c r="G39" s="150"/>
      <c r="H39" s="145"/>
      <c r="I39" s="106">
        <v>28.19</v>
      </c>
      <c r="J39" s="106">
        <v>0</v>
      </c>
      <c r="K39" s="106">
        <v>0</v>
      </c>
      <c r="L39" s="161">
        <v>14.05</v>
      </c>
      <c r="M39" s="145"/>
      <c r="N39" s="145"/>
      <c r="O39" s="161">
        <v>14.05</v>
      </c>
      <c r="P39" s="145"/>
      <c r="Q39" s="145"/>
      <c r="R39" s="161">
        <v>0</v>
      </c>
      <c r="S39" s="145"/>
      <c r="U39" s="161">
        <f t="shared" si="0"/>
        <v>0.49840368925150763</v>
      </c>
      <c r="V39" s="145"/>
      <c r="W39" s="161" t="s">
        <v>121</v>
      </c>
      <c r="X39" s="145"/>
    </row>
    <row r="40" spans="2:24" ht="24" customHeight="1" x14ac:dyDescent="0.2">
      <c r="B40" s="102" t="s">
        <v>205</v>
      </c>
      <c r="C40" s="150" t="s">
        <v>206</v>
      </c>
      <c r="D40" s="145"/>
      <c r="E40" s="145"/>
      <c r="F40" s="145"/>
      <c r="G40" s="150"/>
      <c r="H40" s="145"/>
      <c r="I40" s="106">
        <v>2694.95</v>
      </c>
      <c r="J40" s="106">
        <v>0</v>
      </c>
      <c r="K40" s="106">
        <v>0</v>
      </c>
      <c r="L40" s="161">
        <v>0</v>
      </c>
      <c r="M40" s="145"/>
      <c r="N40" s="145"/>
      <c r="O40" s="161">
        <v>0</v>
      </c>
      <c r="P40" s="145"/>
      <c r="Q40" s="145"/>
      <c r="R40" s="161">
        <v>0</v>
      </c>
      <c r="S40" s="145"/>
      <c r="U40" s="161">
        <f t="shared" si="0"/>
        <v>0</v>
      </c>
      <c r="V40" s="145"/>
      <c r="W40" s="161" t="s">
        <v>121</v>
      </c>
      <c r="X40" s="145"/>
    </row>
    <row r="41" spans="2:24" ht="15.75" customHeight="1" x14ac:dyDescent="0.2">
      <c r="B41" s="107">
        <v>641510</v>
      </c>
      <c r="C41" s="174" t="s">
        <v>341</v>
      </c>
      <c r="D41" s="174"/>
      <c r="E41" s="174"/>
      <c r="F41" s="174"/>
      <c r="G41" s="102"/>
      <c r="I41" s="106">
        <v>2694.95</v>
      </c>
      <c r="J41" s="106">
        <v>0</v>
      </c>
      <c r="K41" s="106">
        <v>0</v>
      </c>
      <c r="L41" s="161">
        <v>0</v>
      </c>
      <c r="M41" s="161"/>
      <c r="N41" s="161"/>
      <c r="O41" s="161">
        <v>0</v>
      </c>
      <c r="P41" s="145"/>
      <c r="Q41" s="145"/>
      <c r="R41" s="161">
        <v>0</v>
      </c>
      <c r="S41" s="145"/>
      <c r="U41" s="161">
        <f t="shared" si="0"/>
        <v>0</v>
      </c>
      <c r="V41" s="161"/>
      <c r="W41" s="161" t="s">
        <v>121</v>
      </c>
      <c r="X41" s="161"/>
    </row>
    <row r="42" spans="2:24" ht="23.25" customHeight="1" x14ac:dyDescent="0.2">
      <c r="B42" s="102" t="s">
        <v>212</v>
      </c>
      <c r="C42" s="150" t="s">
        <v>213</v>
      </c>
      <c r="D42" s="145"/>
      <c r="E42" s="145"/>
      <c r="F42" s="145"/>
      <c r="G42" s="150"/>
      <c r="H42" s="145"/>
      <c r="I42" s="106">
        <v>193175.34</v>
      </c>
      <c r="J42" s="106">
        <v>221400</v>
      </c>
      <c r="K42" s="106">
        <v>76363.75</v>
      </c>
      <c r="L42" s="161">
        <v>99178.27</v>
      </c>
      <c r="M42" s="145"/>
      <c r="N42" s="145"/>
      <c r="O42" s="161">
        <v>175542.02</v>
      </c>
      <c r="P42" s="145"/>
      <c r="Q42" s="145"/>
      <c r="R42" s="161">
        <v>45857.98</v>
      </c>
      <c r="S42" s="145"/>
      <c r="U42" s="161">
        <f t="shared" si="0"/>
        <v>0.90871857660506772</v>
      </c>
      <c r="V42" s="145"/>
      <c r="W42" s="161">
        <f t="shared" si="1"/>
        <v>0.79287271906052392</v>
      </c>
      <c r="X42" s="145"/>
    </row>
    <row r="43" spans="2:24" ht="21.75" customHeight="1" x14ac:dyDescent="0.2">
      <c r="B43" s="102" t="s">
        <v>214</v>
      </c>
      <c r="C43" s="150" t="s">
        <v>27</v>
      </c>
      <c r="D43" s="145"/>
      <c r="E43" s="145"/>
      <c r="F43" s="145"/>
      <c r="G43" s="150"/>
      <c r="H43" s="145"/>
      <c r="I43" s="106">
        <v>193175.34</v>
      </c>
      <c r="J43" s="106">
        <v>221400</v>
      </c>
      <c r="K43" s="106">
        <v>76363.75</v>
      </c>
      <c r="L43" s="161">
        <v>99178.27</v>
      </c>
      <c r="M43" s="145"/>
      <c r="N43" s="145"/>
      <c r="O43" s="161">
        <v>175542.02</v>
      </c>
      <c r="P43" s="145"/>
      <c r="Q43" s="145"/>
      <c r="R43" s="161">
        <v>45857.98</v>
      </c>
      <c r="S43" s="145"/>
      <c r="U43" s="161">
        <f t="shared" si="0"/>
        <v>0.90871857660506772</v>
      </c>
      <c r="V43" s="145"/>
      <c r="W43" s="161">
        <f t="shared" si="1"/>
        <v>0.79287271906052392</v>
      </c>
      <c r="X43" s="145"/>
    </row>
    <row r="44" spans="2:24" x14ac:dyDescent="0.2">
      <c r="B44" s="102" t="s">
        <v>215</v>
      </c>
      <c r="C44" s="150" t="s">
        <v>28</v>
      </c>
      <c r="D44" s="145"/>
      <c r="E44" s="145"/>
      <c r="F44" s="145"/>
      <c r="G44" s="150"/>
      <c r="H44" s="145"/>
      <c r="I44" s="106">
        <v>193175.34</v>
      </c>
      <c r="J44" s="106">
        <v>221400</v>
      </c>
      <c r="K44" s="106">
        <v>76363.75</v>
      </c>
      <c r="L44" s="161">
        <v>99178.27</v>
      </c>
      <c r="M44" s="145"/>
      <c r="N44" s="145"/>
      <c r="O44" s="161">
        <v>175542.02</v>
      </c>
      <c r="P44" s="145"/>
      <c r="Q44" s="145"/>
      <c r="R44" s="161">
        <v>45857.98</v>
      </c>
      <c r="S44" s="145"/>
      <c r="U44" s="161">
        <f t="shared" si="0"/>
        <v>0.90871857660506772</v>
      </c>
      <c r="V44" s="145"/>
      <c r="W44" s="161">
        <f t="shared" si="1"/>
        <v>0.79287271906052392</v>
      </c>
      <c r="X44" s="145"/>
    </row>
    <row r="45" spans="2:24" x14ac:dyDescent="0.2">
      <c r="B45" s="102" t="s">
        <v>342</v>
      </c>
      <c r="C45" s="150" t="s">
        <v>28</v>
      </c>
      <c r="D45" s="145"/>
      <c r="E45" s="145"/>
      <c r="F45" s="145"/>
      <c r="G45" s="150"/>
      <c r="H45" s="145"/>
      <c r="I45" s="106">
        <v>193175.34</v>
      </c>
      <c r="J45" s="106">
        <v>0</v>
      </c>
      <c r="K45" s="106">
        <v>76363.75</v>
      </c>
      <c r="L45" s="161">
        <v>99178.27</v>
      </c>
      <c r="M45" s="145"/>
      <c r="N45" s="145"/>
      <c r="O45" s="161">
        <v>175542.02</v>
      </c>
      <c r="P45" s="145"/>
      <c r="Q45" s="145"/>
      <c r="R45" s="161">
        <v>0</v>
      </c>
      <c r="S45" s="145"/>
      <c r="U45" s="161">
        <f t="shared" si="0"/>
        <v>0.90871857660506772</v>
      </c>
      <c r="V45" s="145"/>
      <c r="W45" s="161" t="s">
        <v>121</v>
      </c>
      <c r="X45" s="145"/>
    </row>
    <row r="46" spans="2:24" x14ac:dyDescent="0.2">
      <c r="B46" s="102" t="s">
        <v>224</v>
      </c>
      <c r="C46" s="150" t="s">
        <v>37</v>
      </c>
      <c r="D46" s="145"/>
      <c r="E46" s="145"/>
      <c r="F46" s="145"/>
      <c r="G46" s="150"/>
      <c r="H46" s="145"/>
      <c r="I46" s="106">
        <v>161.08000000000001</v>
      </c>
      <c r="J46" s="106">
        <v>400</v>
      </c>
      <c r="K46" s="106">
        <v>0.19</v>
      </c>
      <c r="L46" s="161">
        <v>2924.19</v>
      </c>
      <c r="M46" s="145"/>
      <c r="N46" s="145"/>
      <c r="O46" s="161">
        <v>2924.38</v>
      </c>
      <c r="P46" s="145"/>
      <c r="Q46" s="145"/>
      <c r="R46" s="161">
        <v>-2524.38</v>
      </c>
      <c r="S46" s="145"/>
      <c r="U46" s="161">
        <f t="shared" si="0"/>
        <v>18.154829898187234</v>
      </c>
      <c r="V46" s="145"/>
      <c r="W46" s="161">
        <f t="shared" si="1"/>
        <v>7.3109500000000001</v>
      </c>
      <c r="X46" s="145"/>
    </row>
    <row r="47" spans="2:24" x14ac:dyDescent="0.2">
      <c r="B47" s="102" t="s">
        <v>225</v>
      </c>
      <c r="C47" s="150" t="s">
        <v>38</v>
      </c>
      <c r="D47" s="145"/>
      <c r="E47" s="145"/>
      <c r="F47" s="145"/>
      <c r="G47" s="150"/>
      <c r="H47" s="145"/>
      <c r="I47" s="106">
        <v>161.08000000000001</v>
      </c>
      <c r="J47" s="106">
        <v>400</v>
      </c>
      <c r="K47" s="106">
        <v>0.19</v>
      </c>
      <c r="L47" s="161">
        <v>2924.19</v>
      </c>
      <c r="M47" s="145"/>
      <c r="N47" s="145"/>
      <c r="O47" s="161">
        <v>2924.38</v>
      </c>
      <c r="P47" s="145"/>
      <c r="Q47" s="145"/>
      <c r="R47" s="161">
        <v>-2524.38</v>
      </c>
      <c r="S47" s="145"/>
      <c r="U47" s="161">
        <f t="shared" si="0"/>
        <v>18.154829898187234</v>
      </c>
      <c r="V47" s="145"/>
      <c r="W47" s="161">
        <f t="shared" si="1"/>
        <v>7.3109500000000001</v>
      </c>
      <c r="X47" s="145"/>
    </row>
    <row r="48" spans="2:24" x14ac:dyDescent="0.2">
      <c r="B48" s="102" t="s">
        <v>226</v>
      </c>
      <c r="C48" s="150" t="s">
        <v>38</v>
      </c>
      <c r="D48" s="145"/>
      <c r="E48" s="145"/>
      <c r="F48" s="145"/>
      <c r="G48" s="150"/>
      <c r="H48" s="145"/>
      <c r="I48" s="106">
        <v>161.08000000000001</v>
      </c>
      <c r="J48" s="106">
        <v>400</v>
      </c>
      <c r="K48" s="106">
        <v>0.19</v>
      </c>
      <c r="L48" s="161">
        <v>2924.19</v>
      </c>
      <c r="M48" s="145"/>
      <c r="N48" s="145"/>
      <c r="O48" s="161">
        <v>2924.38</v>
      </c>
      <c r="P48" s="145"/>
      <c r="Q48" s="145"/>
      <c r="R48" s="161">
        <v>-2524.38</v>
      </c>
      <c r="S48" s="145"/>
      <c r="U48" s="161">
        <f t="shared" si="0"/>
        <v>18.154829898187234</v>
      </c>
      <c r="V48" s="145"/>
      <c r="W48" s="161">
        <f t="shared" si="1"/>
        <v>7.3109500000000001</v>
      </c>
      <c r="X48" s="145"/>
    </row>
    <row r="49" spans="2:24" x14ac:dyDescent="0.2">
      <c r="B49" s="102" t="s">
        <v>343</v>
      </c>
      <c r="C49" s="150" t="s">
        <v>38</v>
      </c>
      <c r="D49" s="145"/>
      <c r="E49" s="145"/>
      <c r="F49" s="145"/>
      <c r="G49" s="150"/>
      <c r="H49" s="145"/>
      <c r="I49" s="106">
        <v>161.08000000000001</v>
      </c>
      <c r="J49" s="106">
        <v>0</v>
      </c>
      <c r="K49" s="106">
        <v>0.19</v>
      </c>
      <c r="L49" s="161">
        <v>2924.19</v>
      </c>
      <c r="M49" s="145"/>
      <c r="N49" s="145"/>
      <c r="O49" s="161">
        <v>2924.38</v>
      </c>
      <c r="P49" s="145"/>
      <c r="Q49" s="145"/>
      <c r="R49" s="161">
        <v>0</v>
      </c>
      <c r="S49" s="145"/>
      <c r="U49" s="161">
        <f t="shared" si="0"/>
        <v>18.154829898187234</v>
      </c>
      <c r="V49" s="145"/>
      <c r="W49" s="161" t="s">
        <v>121</v>
      </c>
      <c r="X49" s="145"/>
    </row>
    <row r="50" spans="2:24" x14ac:dyDescent="0.2">
      <c r="B50" s="109" t="s">
        <v>344</v>
      </c>
      <c r="C50" s="172" t="s">
        <v>345</v>
      </c>
      <c r="D50" s="145"/>
      <c r="E50" s="145"/>
      <c r="F50" s="145"/>
      <c r="G50" s="172"/>
      <c r="H50" s="145"/>
      <c r="I50" s="110">
        <v>4206121.26</v>
      </c>
      <c r="J50" s="110">
        <v>5155000</v>
      </c>
      <c r="K50" s="110">
        <v>2485440.83</v>
      </c>
      <c r="L50" s="169">
        <v>2548855.19</v>
      </c>
      <c r="M50" s="145"/>
      <c r="N50" s="145"/>
      <c r="O50" s="169">
        <v>5034296.0199999996</v>
      </c>
      <c r="P50" s="145"/>
      <c r="Q50" s="145"/>
      <c r="R50" s="169">
        <v>120703.98</v>
      </c>
      <c r="S50" s="145"/>
      <c r="U50" s="169">
        <f t="shared" si="0"/>
        <v>1.1968974998119764</v>
      </c>
      <c r="V50" s="145"/>
      <c r="W50" s="169">
        <f t="shared" si="1"/>
        <v>0.9765850669253151</v>
      </c>
      <c r="X50" s="145"/>
    </row>
    <row r="51" spans="2:24" x14ac:dyDescent="0.2">
      <c r="B51" s="111" t="s">
        <v>346</v>
      </c>
      <c r="C51" s="170" t="s">
        <v>347</v>
      </c>
      <c r="D51" s="145"/>
      <c r="E51" s="145"/>
      <c r="F51" s="145"/>
      <c r="G51" s="170"/>
      <c r="H51" s="145"/>
      <c r="I51" s="112">
        <v>4206121.26</v>
      </c>
      <c r="J51" s="112">
        <v>5155000</v>
      </c>
      <c r="K51" s="112">
        <v>2485440.83</v>
      </c>
      <c r="L51" s="171">
        <v>2548855.19</v>
      </c>
      <c r="M51" s="145"/>
      <c r="N51" s="145"/>
      <c r="O51" s="171">
        <v>5034296.0199999996</v>
      </c>
      <c r="P51" s="145"/>
      <c r="Q51" s="145"/>
      <c r="R51" s="171">
        <v>120703.98</v>
      </c>
      <c r="S51" s="145"/>
      <c r="U51" s="171">
        <f t="shared" si="0"/>
        <v>1.1968974998119764</v>
      </c>
      <c r="V51" s="145"/>
      <c r="W51" s="171">
        <f t="shared" si="1"/>
        <v>0.9765850669253151</v>
      </c>
      <c r="X51" s="145"/>
    </row>
    <row r="52" spans="2:24" x14ac:dyDescent="0.2">
      <c r="B52" s="102" t="s">
        <v>168</v>
      </c>
      <c r="C52" s="150" t="s">
        <v>39</v>
      </c>
      <c r="D52" s="145"/>
      <c r="E52" s="145"/>
      <c r="F52" s="145"/>
      <c r="G52" s="150"/>
      <c r="H52" s="145"/>
      <c r="I52" s="106">
        <v>4206121.26</v>
      </c>
      <c r="J52" s="106">
        <v>5155000</v>
      </c>
      <c r="K52" s="106">
        <v>2485440.83</v>
      </c>
      <c r="L52" s="161">
        <v>2548855.19</v>
      </c>
      <c r="M52" s="145"/>
      <c r="N52" s="145"/>
      <c r="O52" s="161">
        <v>5034296.0199999996</v>
      </c>
      <c r="P52" s="145"/>
      <c r="Q52" s="145"/>
      <c r="R52" s="161">
        <v>120703.98</v>
      </c>
      <c r="S52" s="145"/>
      <c r="U52" s="161">
        <f t="shared" si="0"/>
        <v>1.1968974998119764</v>
      </c>
      <c r="V52" s="145"/>
      <c r="W52" s="161">
        <f t="shared" si="1"/>
        <v>0.9765850669253151</v>
      </c>
      <c r="X52" s="145"/>
    </row>
    <row r="53" spans="2:24" ht="21.75" customHeight="1" x14ac:dyDescent="0.2">
      <c r="B53" s="102" t="s">
        <v>186</v>
      </c>
      <c r="C53" s="150" t="s">
        <v>10</v>
      </c>
      <c r="D53" s="145"/>
      <c r="E53" s="145"/>
      <c r="F53" s="145"/>
      <c r="G53" s="150"/>
      <c r="H53" s="145"/>
      <c r="I53" s="106">
        <v>4052.18</v>
      </c>
      <c r="J53" s="106">
        <v>0</v>
      </c>
      <c r="K53" s="106">
        <v>0</v>
      </c>
      <c r="L53" s="161">
        <v>0</v>
      </c>
      <c r="M53" s="145"/>
      <c r="N53" s="145"/>
      <c r="O53" s="161">
        <v>0</v>
      </c>
      <c r="P53" s="145"/>
      <c r="Q53" s="145"/>
      <c r="R53" s="161">
        <v>0</v>
      </c>
      <c r="S53" s="145"/>
      <c r="U53" s="161">
        <f t="shared" si="0"/>
        <v>0</v>
      </c>
      <c r="V53" s="145"/>
      <c r="W53" s="161" t="s">
        <v>121</v>
      </c>
      <c r="X53" s="145"/>
    </row>
    <row r="54" spans="2:24" ht="24.75" customHeight="1" x14ac:dyDescent="0.2">
      <c r="B54" s="102" t="s">
        <v>196</v>
      </c>
      <c r="C54" s="150" t="s">
        <v>197</v>
      </c>
      <c r="D54" s="145"/>
      <c r="E54" s="145"/>
      <c r="F54" s="145"/>
      <c r="G54" s="150"/>
      <c r="H54" s="145"/>
      <c r="I54" s="106">
        <v>4052.18</v>
      </c>
      <c r="J54" s="106">
        <v>0</v>
      </c>
      <c r="K54" s="106">
        <v>0</v>
      </c>
      <c r="L54" s="161">
        <v>0</v>
      </c>
      <c r="M54" s="145"/>
      <c r="N54" s="145"/>
      <c r="O54" s="161">
        <v>0</v>
      </c>
      <c r="P54" s="145"/>
      <c r="Q54" s="145"/>
      <c r="R54" s="161">
        <v>0</v>
      </c>
      <c r="S54" s="145"/>
      <c r="U54" s="161">
        <f t="shared" si="0"/>
        <v>0</v>
      </c>
      <c r="V54" s="145"/>
      <c r="W54" s="161" t="s">
        <v>121</v>
      </c>
      <c r="X54" s="145"/>
    </row>
    <row r="55" spans="2:24" ht="23.25" customHeight="1" x14ac:dyDescent="0.2">
      <c r="B55" s="102" t="s">
        <v>198</v>
      </c>
      <c r="C55" s="150" t="s">
        <v>18</v>
      </c>
      <c r="D55" s="145"/>
      <c r="E55" s="145"/>
      <c r="F55" s="145"/>
      <c r="G55" s="150"/>
      <c r="H55" s="145"/>
      <c r="I55" s="106">
        <v>4052.18</v>
      </c>
      <c r="J55" s="106">
        <v>0</v>
      </c>
      <c r="K55" s="106">
        <v>0</v>
      </c>
      <c r="L55" s="161">
        <v>0</v>
      </c>
      <c r="M55" s="145"/>
      <c r="N55" s="145"/>
      <c r="O55" s="161">
        <v>0</v>
      </c>
      <c r="P55" s="145"/>
      <c r="Q55" s="145"/>
      <c r="R55" s="161">
        <v>0</v>
      </c>
      <c r="S55" s="145"/>
      <c r="U55" s="161">
        <f t="shared" si="0"/>
        <v>0</v>
      </c>
      <c r="V55" s="145"/>
      <c r="W55" s="161" t="s">
        <v>121</v>
      </c>
      <c r="X55" s="145"/>
    </row>
    <row r="56" spans="2:24" ht="23.25" customHeight="1" x14ac:dyDescent="0.2">
      <c r="B56" s="107">
        <v>639110</v>
      </c>
      <c r="C56" s="150" t="s">
        <v>18</v>
      </c>
      <c r="D56" s="145"/>
      <c r="E56" s="145"/>
      <c r="F56" s="145"/>
      <c r="G56" s="102"/>
      <c r="I56" s="106">
        <v>4052.18</v>
      </c>
      <c r="J56" s="106">
        <v>0</v>
      </c>
      <c r="K56" s="106">
        <v>0</v>
      </c>
      <c r="L56" s="161">
        <v>0</v>
      </c>
      <c r="M56" s="145"/>
      <c r="N56" s="145"/>
      <c r="O56" s="161">
        <v>0</v>
      </c>
      <c r="P56" s="145"/>
      <c r="Q56" s="145"/>
      <c r="R56" s="161">
        <v>0</v>
      </c>
      <c r="S56" s="145"/>
      <c r="U56" s="161">
        <f t="shared" si="0"/>
        <v>0</v>
      </c>
      <c r="V56" s="161"/>
      <c r="W56" s="161" t="s">
        <v>121</v>
      </c>
      <c r="X56" s="161"/>
    </row>
    <row r="57" spans="2:24" ht="34.5" customHeight="1" x14ac:dyDescent="0.2">
      <c r="B57" s="102" t="s">
        <v>207</v>
      </c>
      <c r="C57" s="150" t="s">
        <v>208</v>
      </c>
      <c r="D57" s="145"/>
      <c r="E57" s="145"/>
      <c r="F57" s="145"/>
      <c r="G57" s="150"/>
      <c r="H57" s="145"/>
      <c r="I57" s="106">
        <v>127379.53</v>
      </c>
      <c r="J57" s="106">
        <v>126200</v>
      </c>
      <c r="K57" s="106">
        <v>80253.919999999998</v>
      </c>
      <c r="L57" s="161">
        <v>83372.86</v>
      </c>
      <c r="M57" s="145"/>
      <c r="N57" s="145"/>
      <c r="O57" s="161">
        <v>163626.78</v>
      </c>
      <c r="P57" s="145"/>
      <c r="Q57" s="145"/>
      <c r="R57" s="161">
        <v>-37426.78</v>
      </c>
      <c r="S57" s="145"/>
      <c r="U57" s="161">
        <f t="shared" si="0"/>
        <v>1.2845610279767872</v>
      </c>
      <c r="V57" s="145"/>
      <c r="W57" s="161">
        <f t="shared" si="1"/>
        <v>1.2965671949286846</v>
      </c>
      <c r="X57" s="145"/>
    </row>
    <row r="58" spans="2:24" x14ac:dyDescent="0.2">
      <c r="B58" s="102" t="s">
        <v>209</v>
      </c>
      <c r="C58" s="150" t="s">
        <v>210</v>
      </c>
      <c r="D58" s="145"/>
      <c r="E58" s="145"/>
      <c r="F58" s="145"/>
      <c r="G58" s="150"/>
      <c r="H58" s="145"/>
      <c r="I58" s="106">
        <v>127379.53</v>
      </c>
      <c r="J58" s="106">
        <v>126200</v>
      </c>
      <c r="K58" s="106">
        <v>80253.919999999998</v>
      </c>
      <c r="L58" s="161">
        <v>83372.86</v>
      </c>
      <c r="M58" s="145"/>
      <c r="N58" s="145"/>
      <c r="O58" s="161">
        <v>163626.78</v>
      </c>
      <c r="P58" s="145"/>
      <c r="Q58" s="145"/>
      <c r="R58" s="161">
        <v>-37426.78</v>
      </c>
      <c r="S58" s="145"/>
      <c r="U58" s="161">
        <f t="shared" si="0"/>
        <v>1.2845610279767872</v>
      </c>
      <c r="V58" s="145"/>
      <c r="W58" s="161">
        <f t="shared" si="1"/>
        <v>1.2965671949286846</v>
      </c>
      <c r="X58" s="145"/>
    </row>
    <row r="59" spans="2:24" x14ac:dyDescent="0.2">
      <c r="B59" s="102" t="s">
        <v>211</v>
      </c>
      <c r="C59" s="150" t="s">
        <v>25</v>
      </c>
      <c r="D59" s="145"/>
      <c r="E59" s="145"/>
      <c r="F59" s="145"/>
      <c r="G59" s="150"/>
      <c r="H59" s="145"/>
      <c r="I59" s="106">
        <v>127379.53</v>
      </c>
      <c r="J59" s="106">
        <v>126200</v>
      </c>
      <c r="K59" s="106">
        <v>80253.919999999998</v>
      </c>
      <c r="L59" s="161">
        <v>83372.86</v>
      </c>
      <c r="M59" s="145"/>
      <c r="N59" s="145"/>
      <c r="O59" s="161">
        <v>163626.78</v>
      </c>
      <c r="P59" s="145"/>
      <c r="Q59" s="145"/>
      <c r="R59" s="161">
        <v>-37426.78</v>
      </c>
      <c r="S59" s="145"/>
      <c r="U59" s="161">
        <f t="shared" si="0"/>
        <v>1.2845610279767872</v>
      </c>
      <c r="V59" s="145"/>
      <c r="W59" s="161">
        <f t="shared" si="1"/>
        <v>1.2965671949286846</v>
      </c>
      <c r="X59" s="145"/>
    </row>
    <row r="60" spans="2:24" ht="25.5" customHeight="1" x14ac:dyDescent="0.2">
      <c r="B60" s="102" t="s">
        <v>348</v>
      </c>
      <c r="C60" s="150" t="s">
        <v>349</v>
      </c>
      <c r="D60" s="145"/>
      <c r="E60" s="145"/>
      <c r="F60" s="145"/>
      <c r="G60" s="150"/>
      <c r="H60" s="145"/>
      <c r="I60" s="106">
        <v>127379.53</v>
      </c>
      <c r="J60" s="106">
        <v>0</v>
      </c>
      <c r="K60" s="106">
        <v>80253.919999999998</v>
      </c>
      <c r="L60" s="161">
        <v>83372.86</v>
      </c>
      <c r="M60" s="145"/>
      <c r="N60" s="145"/>
      <c r="O60" s="161">
        <v>163626.78</v>
      </c>
      <c r="P60" s="145"/>
      <c r="Q60" s="145"/>
      <c r="R60" s="161">
        <v>0</v>
      </c>
      <c r="S60" s="145"/>
      <c r="U60" s="161">
        <f t="shared" si="0"/>
        <v>1.2845610279767872</v>
      </c>
      <c r="V60" s="145"/>
      <c r="W60" s="161" t="s">
        <v>121</v>
      </c>
      <c r="X60" s="145"/>
    </row>
    <row r="61" spans="2:24" ht="27.75" customHeight="1" x14ac:dyDescent="0.2">
      <c r="B61" s="102" t="s">
        <v>220</v>
      </c>
      <c r="C61" s="150" t="s">
        <v>32</v>
      </c>
      <c r="D61" s="145"/>
      <c r="E61" s="145"/>
      <c r="F61" s="145"/>
      <c r="G61" s="150"/>
      <c r="H61" s="145"/>
      <c r="I61" s="106">
        <v>4074689.54</v>
      </c>
      <c r="J61" s="106">
        <v>5028800</v>
      </c>
      <c r="K61" s="106">
        <v>2405186.91</v>
      </c>
      <c r="L61" s="161">
        <v>2465482.33</v>
      </c>
      <c r="M61" s="145"/>
      <c r="N61" s="145"/>
      <c r="O61" s="161">
        <v>4870669.24</v>
      </c>
      <c r="P61" s="145"/>
      <c r="Q61" s="145"/>
      <c r="R61" s="161">
        <v>158130.76</v>
      </c>
      <c r="S61" s="145"/>
      <c r="U61" s="161">
        <f t="shared" si="0"/>
        <v>1.1953473245473323</v>
      </c>
      <c r="V61" s="145"/>
      <c r="W61" s="161">
        <f t="shared" si="1"/>
        <v>0.96855497136493796</v>
      </c>
      <c r="X61" s="145"/>
    </row>
    <row r="62" spans="2:24" ht="26.25" customHeight="1" x14ac:dyDescent="0.2">
      <c r="B62" s="102" t="s">
        <v>222</v>
      </c>
      <c r="C62" s="150" t="s">
        <v>36</v>
      </c>
      <c r="D62" s="145"/>
      <c r="E62" s="145"/>
      <c r="F62" s="145"/>
      <c r="G62" s="150"/>
      <c r="H62" s="145"/>
      <c r="I62" s="106">
        <v>4074689.54</v>
      </c>
      <c r="J62" s="106">
        <v>5028800</v>
      </c>
      <c r="K62" s="106">
        <v>2405186.91</v>
      </c>
      <c r="L62" s="161">
        <v>2465482.33</v>
      </c>
      <c r="M62" s="145"/>
      <c r="N62" s="145"/>
      <c r="O62" s="161">
        <v>4870669.24</v>
      </c>
      <c r="P62" s="145"/>
      <c r="Q62" s="145"/>
      <c r="R62" s="161">
        <v>158130.76</v>
      </c>
      <c r="S62" s="145"/>
      <c r="U62" s="161">
        <f t="shared" si="0"/>
        <v>1.1953473245473323</v>
      </c>
      <c r="V62" s="145"/>
      <c r="W62" s="161">
        <f t="shared" si="1"/>
        <v>0.96855497136493796</v>
      </c>
      <c r="X62" s="145"/>
    </row>
    <row r="63" spans="2:24" ht="23.25" customHeight="1" x14ac:dyDescent="0.2">
      <c r="B63" s="102" t="s">
        <v>223</v>
      </c>
      <c r="C63" s="150" t="s">
        <v>36</v>
      </c>
      <c r="D63" s="145"/>
      <c r="E63" s="145"/>
      <c r="F63" s="145"/>
      <c r="G63" s="150"/>
      <c r="H63" s="145"/>
      <c r="I63" s="106">
        <v>4074689.54</v>
      </c>
      <c r="J63" s="106">
        <v>5028800</v>
      </c>
      <c r="K63" s="106">
        <v>2405186.91</v>
      </c>
      <c r="L63" s="161">
        <v>2465482.33</v>
      </c>
      <c r="M63" s="145"/>
      <c r="N63" s="145"/>
      <c r="O63" s="161">
        <v>4870669.24</v>
      </c>
      <c r="P63" s="145"/>
      <c r="Q63" s="145"/>
      <c r="R63" s="161">
        <v>158130.76</v>
      </c>
      <c r="S63" s="145"/>
      <c r="U63" s="161">
        <f t="shared" si="0"/>
        <v>1.1953473245473323</v>
      </c>
      <c r="V63" s="145"/>
      <c r="W63" s="161">
        <f t="shared" si="1"/>
        <v>0.96855497136493796</v>
      </c>
      <c r="X63" s="145"/>
    </row>
    <row r="64" spans="2:24" ht="24" customHeight="1" x14ac:dyDescent="0.2">
      <c r="B64" s="102" t="s">
        <v>350</v>
      </c>
      <c r="C64" s="150" t="s">
        <v>36</v>
      </c>
      <c r="D64" s="145"/>
      <c r="E64" s="145"/>
      <c r="F64" s="145"/>
      <c r="G64" s="150"/>
      <c r="H64" s="145"/>
      <c r="I64" s="106">
        <v>4074689.54</v>
      </c>
      <c r="J64" s="106">
        <v>0</v>
      </c>
      <c r="K64" s="106">
        <v>2405186.91</v>
      </c>
      <c r="L64" s="161">
        <v>2465482.33</v>
      </c>
      <c r="M64" s="145"/>
      <c r="N64" s="145"/>
      <c r="O64" s="161">
        <v>4870669.24</v>
      </c>
      <c r="P64" s="145"/>
      <c r="Q64" s="145"/>
      <c r="R64" s="161">
        <v>0</v>
      </c>
      <c r="S64" s="145"/>
      <c r="U64" s="161">
        <f t="shared" si="0"/>
        <v>1.1953473245473323</v>
      </c>
      <c r="V64" s="145"/>
      <c r="W64" s="161" t="s">
        <v>121</v>
      </c>
      <c r="X64" s="145"/>
    </row>
    <row r="65" spans="2:24" x14ac:dyDescent="0.2">
      <c r="B65" s="109" t="s">
        <v>351</v>
      </c>
      <c r="C65" s="172" t="s">
        <v>352</v>
      </c>
      <c r="D65" s="145"/>
      <c r="E65" s="145"/>
      <c r="F65" s="145"/>
      <c r="G65" s="172"/>
      <c r="H65" s="145"/>
      <c r="I65" s="110">
        <v>1952059.2</v>
      </c>
      <c r="J65" s="110">
        <v>2195100</v>
      </c>
      <c r="K65" s="110">
        <v>1074355.06</v>
      </c>
      <c r="L65" s="169">
        <v>1294515.08</v>
      </c>
      <c r="M65" s="145"/>
      <c r="N65" s="145"/>
      <c r="O65" s="169">
        <v>2368870.14</v>
      </c>
      <c r="P65" s="145"/>
      <c r="Q65" s="145"/>
      <c r="R65" s="169">
        <v>-173770.14</v>
      </c>
      <c r="S65" s="145"/>
      <c r="U65" s="169">
        <f t="shared" si="0"/>
        <v>1.2135237189527859</v>
      </c>
      <c r="V65" s="145"/>
      <c r="W65" s="169">
        <f t="shared" si="1"/>
        <v>1.0791627442941096</v>
      </c>
      <c r="X65" s="145"/>
    </row>
    <row r="66" spans="2:24" ht="27" customHeight="1" x14ac:dyDescent="0.2">
      <c r="B66" s="111" t="s">
        <v>353</v>
      </c>
      <c r="C66" s="170" t="s">
        <v>354</v>
      </c>
      <c r="D66" s="145"/>
      <c r="E66" s="145"/>
      <c r="F66" s="145"/>
      <c r="G66" s="170"/>
      <c r="H66" s="145"/>
      <c r="I66" s="112">
        <v>5534.58</v>
      </c>
      <c r="J66" s="112">
        <v>0</v>
      </c>
      <c r="K66" s="112">
        <v>0</v>
      </c>
      <c r="L66" s="171">
        <v>0</v>
      </c>
      <c r="M66" s="145"/>
      <c r="N66" s="145"/>
      <c r="O66" s="171">
        <v>0</v>
      </c>
      <c r="P66" s="145"/>
      <c r="Q66" s="145"/>
      <c r="R66" s="171">
        <v>0</v>
      </c>
      <c r="S66" s="145"/>
      <c r="U66" s="171">
        <f t="shared" si="0"/>
        <v>0</v>
      </c>
      <c r="V66" s="145"/>
      <c r="W66" s="171" t="s">
        <v>121</v>
      </c>
      <c r="X66" s="145"/>
    </row>
    <row r="67" spans="2:24" x14ac:dyDescent="0.2">
      <c r="B67" s="102" t="s">
        <v>168</v>
      </c>
      <c r="C67" s="150" t="s">
        <v>39</v>
      </c>
      <c r="D67" s="145"/>
      <c r="E67" s="145"/>
      <c r="F67" s="145"/>
      <c r="G67" s="150"/>
      <c r="H67" s="145"/>
      <c r="I67" s="106">
        <v>5534.58</v>
      </c>
      <c r="J67" s="106">
        <v>0</v>
      </c>
      <c r="K67" s="106">
        <v>0</v>
      </c>
      <c r="L67" s="161">
        <v>0</v>
      </c>
      <c r="M67" s="145"/>
      <c r="N67" s="145"/>
      <c r="O67" s="161">
        <v>0</v>
      </c>
      <c r="P67" s="145"/>
      <c r="Q67" s="145"/>
      <c r="R67" s="161">
        <v>0</v>
      </c>
      <c r="S67" s="145"/>
      <c r="U67" s="161">
        <f t="shared" si="0"/>
        <v>0</v>
      </c>
      <c r="V67" s="145"/>
      <c r="W67" s="161" t="s">
        <v>121</v>
      </c>
      <c r="X67" s="145"/>
    </row>
    <row r="68" spans="2:24" ht="26.25" customHeight="1" x14ac:dyDescent="0.2">
      <c r="B68" s="102" t="s">
        <v>186</v>
      </c>
      <c r="C68" s="150" t="s">
        <v>10</v>
      </c>
      <c r="D68" s="145"/>
      <c r="E68" s="145"/>
      <c r="F68" s="145"/>
      <c r="G68" s="150"/>
      <c r="H68" s="145"/>
      <c r="I68" s="106">
        <v>5534.58</v>
      </c>
      <c r="J68" s="106">
        <v>0</v>
      </c>
      <c r="K68" s="106">
        <v>0</v>
      </c>
      <c r="L68" s="161">
        <v>0</v>
      </c>
      <c r="M68" s="145"/>
      <c r="N68" s="145"/>
      <c r="O68" s="161">
        <v>0</v>
      </c>
      <c r="P68" s="145"/>
      <c r="Q68" s="145"/>
      <c r="R68" s="161">
        <v>0</v>
      </c>
      <c r="S68" s="145"/>
      <c r="U68" s="161">
        <f t="shared" si="0"/>
        <v>0</v>
      </c>
      <c r="V68" s="145"/>
      <c r="W68" s="161" t="s">
        <v>121</v>
      </c>
      <c r="X68" s="145"/>
    </row>
    <row r="69" spans="2:24" ht="24" customHeight="1" x14ac:dyDescent="0.2">
      <c r="B69" s="102" t="s">
        <v>187</v>
      </c>
      <c r="C69" s="150" t="s">
        <v>129</v>
      </c>
      <c r="D69" s="145"/>
      <c r="E69" s="145"/>
      <c r="F69" s="145"/>
      <c r="G69" s="150"/>
      <c r="H69" s="145"/>
      <c r="I69" s="106">
        <v>5534.58</v>
      </c>
      <c r="J69" s="106">
        <v>0</v>
      </c>
      <c r="K69" s="106">
        <v>0</v>
      </c>
      <c r="L69" s="161">
        <v>0</v>
      </c>
      <c r="M69" s="145"/>
      <c r="N69" s="145"/>
      <c r="O69" s="161">
        <v>0</v>
      </c>
      <c r="P69" s="145"/>
      <c r="Q69" s="145"/>
      <c r="R69" s="161">
        <v>0</v>
      </c>
      <c r="S69" s="145"/>
      <c r="U69" s="161">
        <f t="shared" si="0"/>
        <v>0</v>
      </c>
      <c r="V69" s="145"/>
      <c r="W69" s="161" t="s">
        <v>121</v>
      </c>
      <c r="X69" s="145"/>
    </row>
    <row r="70" spans="2:24" x14ac:dyDescent="0.2">
      <c r="B70" s="102" t="s">
        <v>188</v>
      </c>
      <c r="C70" s="150" t="s">
        <v>189</v>
      </c>
      <c r="D70" s="145"/>
      <c r="E70" s="145"/>
      <c r="F70" s="145"/>
      <c r="G70" s="150"/>
      <c r="H70" s="145"/>
      <c r="I70" s="106">
        <v>5534.58</v>
      </c>
      <c r="J70" s="106">
        <v>0</v>
      </c>
      <c r="K70" s="106">
        <v>0</v>
      </c>
      <c r="L70" s="161">
        <v>0</v>
      </c>
      <c r="M70" s="145"/>
      <c r="N70" s="145"/>
      <c r="O70" s="161">
        <v>0</v>
      </c>
      <c r="P70" s="145"/>
      <c r="Q70" s="145"/>
      <c r="R70" s="161">
        <v>0</v>
      </c>
      <c r="S70" s="145"/>
      <c r="U70" s="161">
        <f t="shared" si="0"/>
        <v>0</v>
      </c>
      <c r="V70" s="145"/>
      <c r="W70" s="161" t="s">
        <v>121</v>
      </c>
      <c r="X70" s="145"/>
    </row>
    <row r="71" spans="2:24" x14ac:dyDescent="0.2">
      <c r="B71" s="107">
        <v>632310</v>
      </c>
      <c r="C71" s="150" t="s">
        <v>189</v>
      </c>
      <c r="D71" s="145"/>
      <c r="E71" s="145"/>
      <c r="F71" s="145"/>
      <c r="G71" s="102"/>
      <c r="I71" s="106">
        <v>5534.58</v>
      </c>
      <c r="J71" s="106">
        <v>0</v>
      </c>
      <c r="K71" s="106">
        <v>0</v>
      </c>
      <c r="L71" s="161">
        <v>0</v>
      </c>
      <c r="M71" s="145"/>
      <c r="N71" s="145"/>
      <c r="O71" s="161">
        <v>0</v>
      </c>
      <c r="P71" s="145"/>
      <c r="Q71" s="145"/>
      <c r="R71" s="161">
        <v>0</v>
      </c>
      <c r="S71" s="145"/>
      <c r="U71" s="161">
        <f t="shared" si="0"/>
        <v>0</v>
      </c>
      <c r="V71" s="161"/>
      <c r="W71" s="161" t="s">
        <v>121</v>
      </c>
      <c r="X71" s="161"/>
    </row>
    <row r="72" spans="2:24" x14ac:dyDescent="0.2">
      <c r="B72" s="111" t="s">
        <v>355</v>
      </c>
      <c r="C72" s="170" t="s">
        <v>356</v>
      </c>
      <c r="D72" s="145"/>
      <c r="E72" s="145"/>
      <c r="F72" s="145"/>
      <c r="G72" s="170"/>
      <c r="H72" s="145"/>
      <c r="I72" s="112">
        <v>1944756.3</v>
      </c>
      <c r="J72" s="112">
        <v>2163200</v>
      </c>
      <c r="K72" s="112">
        <v>1064392.3999999999</v>
      </c>
      <c r="L72" s="171">
        <v>1156840.74</v>
      </c>
      <c r="M72" s="145"/>
      <c r="N72" s="145"/>
      <c r="O72" s="171">
        <v>2221233.14</v>
      </c>
      <c r="P72" s="145"/>
      <c r="Q72" s="145"/>
      <c r="R72" s="171">
        <v>-58033.14</v>
      </c>
      <c r="S72" s="145"/>
      <c r="U72" s="171">
        <f t="shared" si="0"/>
        <v>1.1421652882677382</v>
      </c>
      <c r="V72" s="145"/>
      <c r="W72" s="171">
        <f t="shared" si="1"/>
        <v>1.0268274500739645</v>
      </c>
      <c r="X72" s="145"/>
    </row>
    <row r="73" spans="2:24" x14ac:dyDescent="0.2">
      <c r="B73" s="102" t="s">
        <v>168</v>
      </c>
      <c r="C73" s="150" t="s">
        <v>39</v>
      </c>
      <c r="D73" s="145"/>
      <c r="E73" s="145"/>
      <c r="F73" s="145"/>
      <c r="G73" s="150"/>
      <c r="H73" s="145"/>
      <c r="I73" s="106">
        <v>1944756.3</v>
      </c>
      <c r="J73" s="106">
        <v>2163200</v>
      </c>
      <c r="K73" s="106">
        <v>1064392.3999999999</v>
      </c>
      <c r="L73" s="161">
        <v>1156840.74</v>
      </c>
      <c r="M73" s="145"/>
      <c r="N73" s="145"/>
      <c r="O73" s="161">
        <v>2221233.14</v>
      </c>
      <c r="P73" s="145"/>
      <c r="Q73" s="145"/>
      <c r="R73" s="161">
        <v>-58033.14</v>
      </c>
      <c r="S73" s="145"/>
      <c r="U73" s="161">
        <f t="shared" si="0"/>
        <v>1.1421652882677382</v>
      </c>
      <c r="V73" s="145"/>
      <c r="W73" s="161">
        <f t="shared" si="1"/>
        <v>1.0268274500739645</v>
      </c>
      <c r="X73" s="145"/>
    </row>
    <row r="74" spans="2:24" ht="24.75" customHeight="1" x14ac:dyDescent="0.2">
      <c r="B74" s="102" t="s">
        <v>186</v>
      </c>
      <c r="C74" s="150" t="s">
        <v>10</v>
      </c>
      <c r="D74" s="145"/>
      <c r="E74" s="145"/>
      <c r="F74" s="145"/>
      <c r="G74" s="150"/>
      <c r="H74" s="145"/>
      <c r="I74" s="106">
        <v>1944756.3</v>
      </c>
      <c r="J74" s="106">
        <v>2163200</v>
      </c>
      <c r="K74" s="106">
        <v>1064392.3999999999</v>
      </c>
      <c r="L74" s="161">
        <v>1156840.74</v>
      </c>
      <c r="M74" s="145"/>
      <c r="N74" s="145"/>
      <c r="O74" s="161">
        <v>2221233.14</v>
      </c>
      <c r="P74" s="145"/>
      <c r="Q74" s="145"/>
      <c r="R74" s="161">
        <v>-58033.14</v>
      </c>
      <c r="S74" s="145"/>
      <c r="U74" s="161">
        <f t="shared" si="0"/>
        <v>1.1421652882677382</v>
      </c>
      <c r="V74" s="145"/>
      <c r="W74" s="161">
        <f t="shared" si="1"/>
        <v>1.0268274500739645</v>
      </c>
      <c r="X74" s="145"/>
    </row>
    <row r="75" spans="2:24" ht="24" customHeight="1" x14ac:dyDescent="0.2">
      <c r="B75" s="102" t="s">
        <v>13</v>
      </c>
      <c r="C75" s="150" t="s">
        <v>14</v>
      </c>
      <c r="D75" s="145"/>
      <c r="E75" s="145"/>
      <c r="F75" s="145"/>
      <c r="G75" s="150"/>
      <c r="H75" s="145"/>
      <c r="I75" s="106">
        <v>1944756.3</v>
      </c>
      <c r="J75" s="106">
        <v>2163200</v>
      </c>
      <c r="K75" s="106">
        <v>1064392.3999999999</v>
      </c>
      <c r="L75" s="161">
        <v>1156840.74</v>
      </c>
      <c r="M75" s="145"/>
      <c r="N75" s="145"/>
      <c r="O75" s="161">
        <v>2221233.14</v>
      </c>
      <c r="P75" s="145"/>
      <c r="Q75" s="145"/>
      <c r="R75" s="161">
        <v>-58033.14</v>
      </c>
      <c r="S75" s="145"/>
      <c r="U75" s="161">
        <f t="shared" si="0"/>
        <v>1.1421652882677382</v>
      </c>
      <c r="V75" s="145"/>
      <c r="W75" s="161">
        <f t="shared" si="1"/>
        <v>1.0268274500739645</v>
      </c>
      <c r="X75" s="145"/>
    </row>
    <row r="76" spans="2:24" ht="24" customHeight="1" x14ac:dyDescent="0.2">
      <c r="B76" s="102" t="s">
        <v>192</v>
      </c>
      <c r="C76" s="150" t="s">
        <v>15</v>
      </c>
      <c r="D76" s="145"/>
      <c r="E76" s="145"/>
      <c r="F76" s="145"/>
      <c r="G76" s="150"/>
      <c r="H76" s="145"/>
      <c r="I76" s="106">
        <v>1941660.43</v>
      </c>
      <c r="J76" s="106">
        <v>2163200</v>
      </c>
      <c r="K76" s="106">
        <v>1064392.3999999999</v>
      </c>
      <c r="L76" s="161">
        <v>1152831.9099999999</v>
      </c>
      <c r="M76" s="145"/>
      <c r="N76" s="145"/>
      <c r="O76" s="161">
        <v>2217224.31</v>
      </c>
      <c r="P76" s="145"/>
      <c r="Q76" s="145"/>
      <c r="R76" s="161">
        <v>-54024.31</v>
      </c>
      <c r="S76" s="145"/>
      <c r="U76" s="161">
        <f t="shared" si="0"/>
        <v>1.1419217674431363</v>
      </c>
      <c r="V76" s="145"/>
      <c r="W76" s="161">
        <f t="shared" si="1"/>
        <v>1.0249742557322485</v>
      </c>
      <c r="X76" s="145"/>
    </row>
    <row r="77" spans="2:24" ht="33" customHeight="1" x14ac:dyDescent="0.2">
      <c r="B77" s="102" t="s">
        <v>357</v>
      </c>
      <c r="C77" s="150" t="s">
        <v>358</v>
      </c>
      <c r="D77" s="145"/>
      <c r="E77" s="145"/>
      <c r="F77" s="145"/>
      <c r="G77" s="150"/>
      <c r="H77" s="145"/>
      <c r="I77" s="106">
        <v>1801400.29</v>
      </c>
      <c r="J77" s="106">
        <v>0</v>
      </c>
      <c r="K77" s="106">
        <v>1013158.05</v>
      </c>
      <c r="L77" s="161">
        <v>1081480.51</v>
      </c>
      <c r="M77" s="145"/>
      <c r="N77" s="145"/>
      <c r="O77" s="161">
        <v>2094638.56</v>
      </c>
      <c r="P77" s="145"/>
      <c r="Q77" s="145"/>
      <c r="R77" s="161">
        <v>0</v>
      </c>
      <c r="S77" s="145"/>
      <c r="U77" s="161">
        <f t="shared" ref="U77:U110" si="2">O77/I77</f>
        <v>1.1627835143736986</v>
      </c>
      <c r="V77" s="145"/>
      <c r="W77" s="161" t="s">
        <v>121</v>
      </c>
      <c r="X77" s="145"/>
    </row>
    <row r="78" spans="2:24" ht="26.25" customHeight="1" x14ac:dyDescent="0.2">
      <c r="B78" s="102" t="s">
        <v>359</v>
      </c>
      <c r="C78" s="150" t="s">
        <v>360</v>
      </c>
      <c r="D78" s="145"/>
      <c r="E78" s="145"/>
      <c r="F78" s="145"/>
      <c r="G78" s="150"/>
      <c r="H78" s="145"/>
      <c r="I78" s="106">
        <v>140260.14000000001</v>
      </c>
      <c r="J78" s="106">
        <v>0</v>
      </c>
      <c r="K78" s="106">
        <v>51234.35</v>
      </c>
      <c r="L78" s="161">
        <v>71351.399999999994</v>
      </c>
      <c r="M78" s="145"/>
      <c r="N78" s="145"/>
      <c r="O78" s="161">
        <v>122585.75</v>
      </c>
      <c r="P78" s="145"/>
      <c r="Q78" s="145"/>
      <c r="R78" s="161">
        <v>0</v>
      </c>
      <c r="S78" s="145"/>
      <c r="U78" s="161">
        <f t="shared" si="2"/>
        <v>0.87398850450313248</v>
      </c>
      <c r="V78" s="145"/>
      <c r="W78" s="161" t="s">
        <v>121</v>
      </c>
      <c r="X78" s="145"/>
    </row>
    <row r="79" spans="2:24" ht="43.5" customHeight="1" x14ac:dyDescent="0.2">
      <c r="B79" s="102" t="s">
        <v>193</v>
      </c>
      <c r="C79" s="150" t="s">
        <v>16</v>
      </c>
      <c r="D79" s="145"/>
      <c r="E79" s="145"/>
      <c r="F79" s="145"/>
      <c r="G79" s="150"/>
      <c r="H79" s="145"/>
      <c r="I79" s="106">
        <v>3095.87</v>
      </c>
      <c r="J79" s="106">
        <v>0</v>
      </c>
      <c r="K79" s="106">
        <v>0</v>
      </c>
      <c r="L79" s="161">
        <v>4008.83</v>
      </c>
      <c r="M79" s="145"/>
      <c r="N79" s="145"/>
      <c r="O79" s="161">
        <v>4008.83</v>
      </c>
      <c r="P79" s="145"/>
      <c r="Q79" s="145"/>
      <c r="R79" s="161">
        <v>-4008.83</v>
      </c>
      <c r="S79" s="145"/>
      <c r="U79" s="161">
        <f t="shared" si="2"/>
        <v>1.2948961035185587</v>
      </c>
      <c r="V79" s="145"/>
      <c r="W79" s="161" t="s">
        <v>121</v>
      </c>
      <c r="X79" s="145"/>
    </row>
    <row r="80" spans="2:24" ht="36" customHeight="1" x14ac:dyDescent="0.2">
      <c r="B80" s="102" t="s">
        <v>361</v>
      </c>
      <c r="C80" s="150" t="s">
        <v>362</v>
      </c>
      <c r="D80" s="145"/>
      <c r="E80" s="145"/>
      <c r="F80" s="145"/>
      <c r="G80" s="150"/>
      <c r="H80" s="145"/>
      <c r="I80" s="106">
        <v>3095.87</v>
      </c>
      <c r="J80" s="106">
        <v>0</v>
      </c>
      <c r="K80" s="106">
        <v>0</v>
      </c>
      <c r="L80" s="161">
        <v>4008.83</v>
      </c>
      <c r="M80" s="145"/>
      <c r="N80" s="145"/>
      <c r="O80" s="161">
        <v>4008.83</v>
      </c>
      <c r="P80" s="145"/>
      <c r="Q80" s="145"/>
      <c r="R80" s="161">
        <v>0</v>
      </c>
      <c r="S80" s="145"/>
      <c r="U80" s="161">
        <f t="shared" si="2"/>
        <v>1.2948961035185587</v>
      </c>
      <c r="V80" s="145"/>
      <c r="W80" s="161" t="s">
        <v>121</v>
      </c>
      <c r="X80" s="145"/>
    </row>
    <row r="81" spans="2:24" ht="27" customHeight="1" x14ac:dyDescent="0.2">
      <c r="B81" s="111" t="s">
        <v>363</v>
      </c>
      <c r="C81" s="170" t="s">
        <v>364</v>
      </c>
      <c r="D81" s="145"/>
      <c r="E81" s="145"/>
      <c r="F81" s="145"/>
      <c r="G81" s="170"/>
      <c r="H81" s="145"/>
      <c r="I81" s="112">
        <v>0</v>
      </c>
      <c r="J81" s="112">
        <v>0</v>
      </c>
      <c r="K81" s="112">
        <v>0</v>
      </c>
      <c r="L81" s="171">
        <v>116200.29</v>
      </c>
      <c r="M81" s="145"/>
      <c r="N81" s="145"/>
      <c r="O81" s="171">
        <v>116200.29</v>
      </c>
      <c r="P81" s="145"/>
      <c r="Q81" s="145"/>
      <c r="R81" s="171">
        <v>-116200.29</v>
      </c>
      <c r="S81" s="145"/>
      <c r="U81" s="171" t="s">
        <v>121</v>
      </c>
      <c r="V81" s="145"/>
      <c r="W81" s="171" t="s">
        <v>121</v>
      </c>
      <c r="X81" s="145"/>
    </row>
    <row r="82" spans="2:24" x14ac:dyDescent="0.2">
      <c r="B82" s="102" t="s">
        <v>168</v>
      </c>
      <c r="C82" s="150" t="s">
        <v>39</v>
      </c>
      <c r="D82" s="145"/>
      <c r="E82" s="145"/>
      <c r="F82" s="145"/>
      <c r="G82" s="150"/>
      <c r="H82" s="145"/>
      <c r="I82" s="106">
        <v>0</v>
      </c>
      <c r="J82" s="106">
        <v>0</v>
      </c>
      <c r="K82" s="106">
        <v>0</v>
      </c>
      <c r="L82" s="161">
        <v>116200.29</v>
      </c>
      <c r="M82" s="145"/>
      <c r="N82" s="145"/>
      <c r="O82" s="161">
        <v>116200.29</v>
      </c>
      <c r="P82" s="145"/>
      <c r="Q82" s="145"/>
      <c r="R82" s="161">
        <v>-116200.29</v>
      </c>
      <c r="S82" s="145"/>
      <c r="U82" s="161" t="s">
        <v>121</v>
      </c>
      <c r="V82" s="145"/>
      <c r="W82" s="161" t="s">
        <v>121</v>
      </c>
      <c r="X82" s="145"/>
    </row>
    <row r="83" spans="2:24" ht="28.5" customHeight="1" x14ac:dyDescent="0.2">
      <c r="B83" s="102" t="s">
        <v>186</v>
      </c>
      <c r="C83" s="150" t="s">
        <v>10</v>
      </c>
      <c r="D83" s="145"/>
      <c r="E83" s="145"/>
      <c r="F83" s="145"/>
      <c r="G83" s="150"/>
      <c r="H83" s="145"/>
      <c r="I83" s="106">
        <v>0</v>
      </c>
      <c r="J83" s="106">
        <v>0</v>
      </c>
      <c r="K83" s="106">
        <v>0</v>
      </c>
      <c r="L83" s="161">
        <v>116200.29</v>
      </c>
      <c r="M83" s="145"/>
      <c r="N83" s="145"/>
      <c r="O83" s="161">
        <v>116200.29</v>
      </c>
      <c r="P83" s="145"/>
      <c r="Q83" s="145"/>
      <c r="R83" s="161">
        <v>-116200.29</v>
      </c>
      <c r="S83" s="145"/>
      <c r="U83" s="173" t="s">
        <v>121</v>
      </c>
      <c r="V83" s="145"/>
      <c r="W83" s="161" t="s">
        <v>121</v>
      </c>
      <c r="X83" s="145"/>
    </row>
    <row r="84" spans="2:24" ht="27.75" customHeight="1" x14ac:dyDescent="0.2">
      <c r="B84" s="102" t="s">
        <v>190</v>
      </c>
      <c r="C84" s="150" t="s">
        <v>11</v>
      </c>
      <c r="D84" s="145"/>
      <c r="E84" s="145"/>
      <c r="F84" s="145"/>
      <c r="G84" s="150"/>
      <c r="H84" s="145"/>
      <c r="I84" s="106">
        <v>0</v>
      </c>
      <c r="J84" s="106">
        <v>0</v>
      </c>
      <c r="K84" s="106">
        <v>0</v>
      </c>
      <c r="L84" s="161">
        <v>116200.29</v>
      </c>
      <c r="M84" s="145"/>
      <c r="N84" s="145"/>
      <c r="O84" s="161">
        <v>116200.29</v>
      </c>
      <c r="P84" s="145"/>
      <c r="Q84" s="145"/>
      <c r="R84" s="161">
        <v>-116200.29</v>
      </c>
      <c r="S84" s="145"/>
      <c r="U84" s="161" t="s">
        <v>121</v>
      </c>
      <c r="V84" s="145"/>
      <c r="W84" s="161" t="s">
        <v>121</v>
      </c>
      <c r="X84" s="145"/>
    </row>
    <row r="85" spans="2:24" ht="26.25" customHeight="1" x14ac:dyDescent="0.2">
      <c r="B85" s="102" t="s">
        <v>191</v>
      </c>
      <c r="C85" s="150" t="s">
        <v>12</v>
      </c>
      <c r="D85" s="145"/>
      <c r="E85" s="145"/>
      <c r="F85" s="145"/>
      <c r="G85" s="150"/>
      <c r="H85" s="145"/>
      <c r="I85" s="106">
        <v>0</v>
      </c>
      <c r="J85" s="106">
        <v>0</v>
      </c>
      <c r="K85" s="106">
        <v>0</v>
      </c>
      <c r="L85" s="161">
        <v>116200.29</v>
      </c>
      <c r="M85" s="145"/>
      <c r="N85" s="145"/>
      <c r="O85" s="161">
        <v>116200.29</v>
      </c>
      <c r="P85" s="145"/>
      <c r="Q85" s="145"/>
      <c r="R85" s="161">
        <v>-116200.29</v>
      </c>
      <c r="S85" s="145"/>
      <c r="U85" s="161" t="s">
        <v>121</v>
      </c>
      <c r="V85" s="145"/>
      <c r="W85" s="161" t="s">
        <v>121</v>
      </c>
      <c r="X85" s="145"/>
    </row>
    <row r="86" spans="2:24" ht="28.5" customHeight="1" x14ac:dyDescent="0.2">
      <c r="B86" s="102" t="s">
        <v>365</v>
      </c>
      <c r="C86" s="150" t="s">
        <v>366</v>
      </c>
      <c r="D86" s="145"/>
      <c r="E86" s="145"/>
      <c r="F86" s="145"/>
      <c r="G86" s="150"/>
      <c r="H86" s="145"/>
      <c r="I86" s="106">
        <v>0</v>
      </c>
      <c r="J86" s="106">
        <v>0</v>
      </c>
      <c r="K86" s="106">
        <v>0</v>
      </c>
      <c r="L86" s="161">
        <v>116200.29</v>
      </c>
      <c r="M86" s="145"/>
      <c r="N86" s="145"/>
      <c r="O86" s="161">
        <v>116200.29</v>
      </c>
      <c r="P86" s="145"/>
      <c r="Q86" s="145"/>
      <c r="R86" s="161">
        <v>0</v>
      </c>
      <c r="S86" s="145"/>
      <c r="U86" s="161" t="s">
        <v>121</v>
      </c>
      <c r="V86" s="145"/>
      <c r="W86" s="161" t="s">
        <v>121</v>
      </c>
      <c r="X86" s="145"/>
    </row>
    <row r="87" spans="2:24" ht="24.75" customHeight="1" x14ac:dyDescent="0.2">
      <c r="B87" s="111" t="s">
        <v>367</v>
      </c>
      <c r="C87" s="170" t="s">
        <v>368</v>
      </c>
      <c r="D87" s="145"/>
      <c r="E87" s="145"/>
      <c r="F87" s="145"/>
      <c r="G87" s="170"/>
      <c r="H87" s="145"/>
      <c r="I87" s="112">
        <v>1768.32</v>
      </c>
      <c r="J87" s="112">
        <v>22400</v>
      </c>
      <c r="K87" s="112">
        <v>503.83</v>
      </c>
      <c r="L87" s="171">
        <v>21474.05</v>
      </c>
      <c r="M87" s="145"/>
      <c r="N87" s="145"/>
      <c r="O87" s="171">
        <v>21977.88</v>
      </c>
      <c r="P87" s="145"/>
      <c r="Q87" s="145"/>
      <c r="R87" s="171">
        <v>422.12</v>
      </c>
      <c r="S87" s="145"/>
      <c r="U87" s="171">
        <f t="shared" si="2"/>
        <v>12.428678067318133</v>
      </c>
      <c r="V87" s="145"/>
      <c r="W87" s="171">
        <f t="shared" ref="W87:W100" si="3">O87/J87</f>
        <v>0.98115535714285718</v>
      </c>
      <c r="X87" s="145"/>
    </row>
    <row r="88" spans="2:24" x14ac:dyDescent="0.2">
      <c r="B88" s="102" t="s">
        <v>168</v>
      </c>
      <c r="C88" s="150" t="s">
        <v>39</v>
      </c>
      <c r="D88" s="145"/>
      <c r="E88" s="145"/>
      <c r="F88" s="145"/>
      <c r="G88" s="150"/>
      <c r="H88" s="145"/>
      <c r="I88" s="106">
        <v>1768.32</v>
      </c>
      <c r="J88" s="106">
        <v>22400</v>
      </c>
      <c r="K88" s="106">
        <v>503.83</v>
      </c>
      <c r="L88" s="161">
        <v>21474.05</v>
      </c>
      <c r="M88" s="145"/>
      <c r="N88" s="145"/>
      <c r="O88" s="161">
        <v>21977.88</v>
      </c>
      <c r="P88" s="145"/>
      <c r="Q88" s="145"/>
      <c r="R88" s="161">
        <v>422.12</v>
      </c>
      <c r="S88" s="145"/>
      <c r="U88" s="161">
        <f t="shared" si="2"/>
        <v>12.428678067318133</v>
      </c>
      <c r="V88" s="145"/>
      <c r="W88" s="161">
        <f t="shared" si="3"/>
        <v>0.98115535714285718</v>
      </c>
      <c r="X88" s="145"/>
    </row>
    <row r="89" spans="2:24" ht="24.75" customHeight="1" x14ac:dyDescent="0.2">
      <c r="B89" s="102" t="s">
        <v>186</v>
      </c>
      <c r="C89" s="150" t="s">
        <v>10</v>
      </c>
      <c r="D89" s="145"/>
      <c r="E89" s="145"/>
      <c r="F89" s="145"/>
      <c r="G89" s="150"/>
      <c r="H89" s="145"/>
      <c r="I89" s="106">
        <v>1768.32</v>
      </c>
      <c r="J89" s="106">
        <v>22400</v>
      </c>
      <c r="K89" s="106">
        <v>503.83</v>
      </c>
      <c r="L89" s="161">
        <v>21474.05</v>
      </c>
      <c r="M89" s="145"/>
      <c r="N89" s="145"/>
      <c r="O89" s="161">
        <v>21977.88</v>
      </c>
      <c r="P89" s="145"/>
      <c r="Q89" s="145"/>
      <c r="R89" s="161">
        <v>422.12</v>
      </c>
      <c r="S89" s="145"/>
      <c r="U89" s="161">
        <f t="shared" si="2"/>
        <v>12.428678067318133</v>
      </c>
      <c r="V89" s="145"/>
      <c r="W89" s="161">
        <f t="shared" si="3"/>
        <v>0.98115535714285718</v>
      </c>
      <c r="X89" s="145"/>
    </row>
    <row r="90" spans="2:24" ht="24.75" customHeight="1" x14ac:dyDescent="0.2">
      <c r="B90" s="102" t="s">
        <v>194</v>
      </c>
      <c r="C90" s="150" t="s">
        <v>17</v>
      </c>
      <c r="D90" s="145"/>
      <c r="E90" s="145"/>
      <c r="F90" s="145"/>
      <c r="G90" s="150"/>
      <c r="H90" s="145"/>
      <c r="I90" s="106">
        <v>0</v>
      </c>
      <c r="J90" s="106">
        <v>21100</v>
      </c>
      <c r="K90" s="106">
        <v>0</v>
      </c>
      <c r="L90" s="161">
        <v>21147.200000000001</v>
      </c>
      <c r="M90" s="145"/>
      <c r="N90" s="145"/>
      <c r="O90" s="161">
        <v>21147.200000000001</v>
      </c>
      <c r="P90" s="145"/>
      <c r="Q90" s="145"/>
      <c r="R90" s="161">
        <v>-47.2</v>
      </c>
      <c r="S90" s="145"/>
      <c r="U90" s="161" t="s">
        <v>121</v>
      </c>
      <c r="V90" s="145"/>
      <c r="W90" s="161">
        <f t="shared" si="3"/>
        <v>1.0022369668246447</v>
      </c>
      <c r="X90" s="145"/>
    </row>
    <row r="91" spans="2:24" ht="26.25" customHeight="1" x14ac:dyDescent="0.2">
      <c r="B91" s="102" t="s">
        <v>195</v>
      </c>
      <c r="C91" s="150" t="s">
        <v>134</v>
      </c>
      <c r="D91" s="145"/>
      <c r="E91" s="145"/>
      <c r="F91" s="145"/>
      <c r="G91" s="150"/>
      <c r="H91" s="145"/>
      <c r="I91" s="106">
        <v>0</v>
      </c>
      <c r="J91" s="106">
        <v>21100</v>
      </c>
      <c r="K91" s="106">
        <v>0</v>
      </c>
      <c r="L91" s="161">
        <v>21147.200000000001</v>
      </c>
      <c r="M91" s="145"/>
      <c r="N91" s="145"/>
      <c r="O91" s="161">
        <v>21147.200000000001</v>
      </c>
      <c r="P91" s="145"/>
      <c r="Q91" s="145"/>
      <c r="R91" s="161">
        <v>-47.2</v>
      </c>
      <c r="S91" s="145"/>
      <c r="U91" s="161" t="s">
        <v>121</v>
      </c>
      <c r="V91" s="145"/>
      <c r="W91" s="161">
        <f t="shared" si="3"/>
        <v>1.0022369668246447</v>
      </c>
      <c r="X91" s="145"/>
    </row>
    <row r="92" spans="2:24" ht="30" customHeight="1" x14ac:dyDescent="0.2">
      <c r="B92" s="102" t="s">
        <v>369</v>
      </c>
      <c r="C92" s="150" t="s">
        <v>370</v>
      </c>
      <c r="D92" s="145"/>
      <c r="E92" s="145"/>
      <c r="F92" s="145"/>
      <c r="G92" s="150"/>
      <c r="H92" s="145"/>
      <c r="I92" s="106">
        <v>0</v>
      </c>
      <c r="J92" s="106">
        <v>0</v>
      </c>
      <c r="K92" s="106">
        <v>0</v>
      </c>
      <c r="L92" s="161">
        <v>21147.200000000001</v>
      </c>
      <c r="M92" s="145"/>
      <c r="N92" s="145"/>
      <c r="O92" s="161">
        <v>21147.200000000001</v>
      </c>
      <c r="P92" s="145"/>
      <c r="Q92" s="145"/>
      <c r="R92" s="161">
        <v>0</v>
      </c>
      <c r="S92" s="145"/>
      <c r="U92" s="161" t="s">
        <v>121</v>
      </c>
      <c r="V92" s="145"/>
      <c r="W92" s="161" t="s">
        <v>121</v>
      </c>
      <c r="X92" s="145"/>
    </row>
    <row r="93" spans="2:24" ht="28.5" customHeight="1" x14ac:dyDescent="0.2">
      <c r="B93" s="102" t="s">
        <v>196</v>
      </c>
      <c r="C93" s="150" t="s">
        <v>197</v>
      </c>
      <c r="D93" s="145"/>
      <c r="E93" s="145"/>
      <c r="F93" s="145"/>
      <c r="G93" s="150"/>
      <c r="H93" s="145"/>
      <c r="I93" s="106">
        <v>1768.32</v>
      </c>
      <c r="J93" s="106">
        <v>1300</v>
      </c>
      <c r="K93" s="106">
        <v>503.83</v>
      </c>
      <c r="L93" s="161">
        <v>326.85000000000002</v>
      </c>
      <c r="M93" s="145"/>
      <c r="N93" s="145"/>
      <c r="O93" s="161">
        <v>830.68</v>
      </c>
      <c r="P93" s="145"/>
      <c r="Q93" s="145"/>
      <c r="R93" s="161">
        <v>469.32</v>
      </c>
      <c r="S93" s="145"/>
      <c r="U93" s="161">
        <f t="shared" si="2"/>
        <v>0.46975660513934131</v>
      </c>
      <c r="V93" s="145"/>
      <c r="W93" s="161">
        <f t="shared" si="3"/>
        <v>0.63898461538461537</v>
      </c>
      <c r="X93" s="145"/>
    </row>
    <row r="94" spans="2:24" ht="39.75" customHeight="1" x14ac:dyDescent="0.2">
      <c r="B94" s="102" t="s">
        <v>199</v>
      </c>
      <c r="C94" s="150" t="s">
        <v>20</v>
      </c>
      <c r="D94" s="145"/>
      <c r="E94" s="145"/>
      <c r="F94" s="145"/>
      <c r="G94" s="150"/>
      <c r="H94" s="145"/>
      <c r="I94" s="106">
        <v>1768.32</v>
      </c>
      <c r="J94" s="106">
        <v>1300</v>
      </c>
      <c r="K94" s="106">
        <v>503.83</v>
      </c>
      <c r="L94" s="161">
        <v>326.85000000000002</v>
      </c>
      <c r="M94" s="145"/>
      <c r="N94" s="145"/>
      <c r="O94" s="161">
        <v>830.68</v>
      </c>
      <c r="P94" s="145"/>
      <c r="Q94" s="145"/>
      <c r="R94" s="161">
        <v>469.32</v>
      </c>
      <c r="S94" s="145"/>
      <c r="U94" s="161">
        <f t="shared" si="2"/>
        <v>0.46975660513934131</v>
      </c>
      <c r="V94" s="145"/>
      <c r="W94" s="161">
        <f t="shared" si="3"/>
        <v>0.63898461538461537</v>
      </c>
      <c r="X94" s="145"/>
    </row>
    <row r="95" spans="2:24" ht="30.75" customHeight="1" x14ac:dyDescent="0.2">
      <c r="B95" s="102" t="s">
        <v>371</v>
      </c>
      <c r="C95" s="150" t="s">
        <v>20</v>
      </c>
      <c r="D95" s="145"/>
      <c r="E95" s="145"/>
      <c r="F95" s="145"/>
      <c r="G95" s="150"/>
      <c r="H95" s="145"/>
      <c r="I95" s="106">
        <v>1768.32</v>
      </c>
      <c r="J95" s="106">
        <v>0</v>
      </c>
      <c r="K95" s="106">
        <v>503.83</v>
      </c>
      <c r="L95" s="161">
        <v>326.85000000000002</v>
      </c>
      <c r="M95" s="145"/>
      <c r="N95" s="145"/>
      <c r="O95" s="161">
        <v>830.68</v>
      </c>
      <c r="P95" s="145"/>
      <c r="Q95" s="145"/>
      <c r="R95" s="161">
        <v>0</v>
      </c>
      <c r="S95" s="145"/>
      <c r="U95" s="161">
        <f t="shared" si="2"/>
        <v>0.46975660513934131</v>
      </c>
      <c r="V95" s="145"/>
      <c r="W95" s="161" t="s">
        <v>121</v>
      </c>
      <c r="X95" s="145"/>
    </row>
    <row r="96" spans="2:24" x14ac:dyDescent="0.2">
      <c r="B96" s="111" t="s">
        <v>372</v>
      </c>
      <c r="C96" s="170" t="s">
        <v>373</v>
      </c>
      <c r="D96" s="145"/>
      <c r="E96" s="145"/>
      <c r="F96" s="145"/>
      <c r="G96" s="170"/>
      <c r="H96" s="145"/>
      <c r="I96" s="112">
        <v>0</v>
      </c>
      <c r="J96" s="112">
        <v>9500</v>
      </c>
      <c r="K96" s="112">
        <v>9458.83</v>
      </c>
      <c r="L96" s="171">
        <v>0</v>
      </c>
      <c r="M96" s="145"/>
      <c r="N96" s="145"/>
      <c r="O96" s="171">
        <v>9458.83</v>
      </c>
      <c r="P96" s="145"/>
      <c r="Q96" s="145"/>
      <c r="R96" s="171">
        <v>41.17</v>
      </c>
      <c r="S96" s="145"/>
      <c r="U96" s="171" t="s">
        <v>121</v>
      </c>
      <c r="V96" s="145"/>
      <c r="W96" s="171">
        <f t="shared" si="3"/>
        <v>0.99566631578947362</v>
      </c>
      <c r="X96" s="145"/>
    </row>
    <row r="97" spans="2:24" x14ac:dyDescent="0.2">
      <c r="B97" s="102" t="s">
        <v>168</v>
      </c>
      <c r="C97" s="150" t="s">
        <v>39</v>
      </c>
      <c r="D97" s="145"/>
      <c r="E97" s="145"/>
      <c r="F97" s="145"/>
      <c r="G97" s="150"/>
      <c r="H97" s="145"/>
      <c r="I97" s="106">
        <v>0</v>
      </c>
      <c r="J97" s="106">
        <v>9500</v>
      </c>
      <c r="K97" s="106">
        <v>9458.83</v>
      </c>
      <c r="L97" s="161">
        <v>0</v>
      </c>
      <c r="M97" s="145"/>
      <c r="N97" s="145"/>
      <c r="O97" s="161">
        <v>9458.83</v>
      </c>
      <c r="P97" s="145"/>
      <c r="Q97" s="145"/>
      <c r="R97" s="161">
        <v>41.17</v>
      </c>
      <c r="S97" s="145"/>
      <c r="U97" s="161" t="s">
        <v>121</v>
      </c>
      <c r="V97" s="145"/>
      <c r="W97" s="161">
        <f t="shared" si="3"/>
        <v>0.99566631578947362</v>
      </c>
      <c r="X97" s="145"/>
    </row>
    <row r="98" spans="2:24" ht="27" customHeight="1" x14ac:dyDescent="0.2">
      <c r="B98" s="102" t="s">
        <v>186</v>
      </c>
      <c r="C98" s="150" t="s">
        <v>10</v>
      </c>
      <c r="D98" s="145"/>
      <c r="E98" s="145"/>
      <c r="F98" s="145"/>
      <c r="G98" s="150"/>
      <c r="H98" s="145"/>
      <c r="I98" s="106">
        <v>0</v>
      </c>
      <c r="J98" s="106">
        <v>9500</v>
      </c>
      <c r="K98" s="106">
        <v>9458.83</v>
      </c>
      <c r="L98" s="161">
        <v>0</v>
      </c>
      <c r="M98" s="145"/>
      <c r="N98" s="145"/>
      <c r="O98" s="161">
        <v>9458.83</v>
      </c>
      <c r="P98" s="145"/>
      <c r="Q98" s="145"/>
      <c r="R98" s="161">
        <v>41.17</v>
      </c>
      <c r="S98" s="145"/>
      <c r="U98" s="161" t="s">
        <v>121</v>
      </c>
      <c r="V98" s="145"/>
      <c r="W98" s="161">
        <f t="shared" si="3"/>
        <v>0.99566631578947362</v>
      </c>
      <c r="X98" s="145"/>
    </row>
    <row r="99" spans="2:24" ht="21" customHeight="1" x14ac:dyDescent="0.2">
      <c r="B99" s="102" t="s">
        <v>194</v>
      </c>
      <c r="C99" s="150" t="s">
        <v>17</v>
      </c>
      <c r="D99" s="145"/>
      <c r="E99" s="145"/>
      <c r="F99" s="145"/>
      <c r="G99" s="150"/>
      <c r="H99" s="145"/>
      <c r="I99" s="106">
        <v>0</v>
      </c>
      <c r="J99" s="106">
        <v>9500</v>
      </c>
      <c r="K99" s="106">
        <v>9458.83</v>
      </c>
      <c r="L99" s="161">
        <v>0</v>
      </c>
      <c r="M99" s="145"/>
      <c r="N99" s="145"/>
      <c r="O99" s="161">
        <v>9458.83</v>
      </c>
      <c r="P99" s="145"/>
      <c r="Q99" s="145"/>
      <c r="R99" s="161">
        <v>41.17</v>
      </c>
      <c r="S99" s="145"/>
      <c r="U99" s="161" t="s">
        <v>121</v>
      </c>
      <c r="V99" s="145"/>
      <c r="W99" s="161">
        <f t="shared" si="3"/>
        <v>0.99566631578947362</v>
      </c>
      <c r="X99" s="145"/>
    </row>
    <row r="100" spans="2:24" ht="26.25" customHeight="1" x14ac:dyDescent="0.2">
      <c r="B100" s="102" t="s">
        <v>195</v>
      </c>
      <c r="C100" s="150" t="s">
        <v>134</v>
      </c>
      <c r="D100" s="145"/>
      <c r="E100" s="145"/>
      <c r="F100" s="145"/>
      <c r="G100" s="150"/>
      <c r="H100" s="145"/>
      <c r="I100" s="106">
        <v>0</v>
      </c>
      <c r="J100" s="106">
        <v>9500</v>
      </c>
      <c r="K100" s="106">
        <v>9458.83</v>
      </c>
      <c r="L100" s="161">
        <v>0</v>
      </c>
      <c r="M100" s="145"/>
      <c r="N100" s="145"/>
      <c r="O100" s="161">
        <v>9458.83</v>
      </c>
      <c r="P100" s="145"/>
      <c r="Q100" s="145"/>
      <c r="R100" s="161">
        <v>41.17</v>
      </c>
      <c r="S100" s="145"/>
      <c r="U100" s="161" t="s">
        <v>121</v>
      </c>
      <c r="V100" s="145"/>
      <c r="W100" s="161">
        <f t="shared" si="3"/>
        <v>0.99566631578947362</v>
      </c>
      <c r="X100" s="145"/>
    </row>
    <row r="101" spans="2:24" ht="30.75" customHeight="1" x14ac:dyDescent="0.2">
      <c r="B101" s="102" t="s">
        <v>369</v>
      </c>
      <c r="C101" s="150" t="s">
        <v>370</v>
      </c>
      <c r="D101" s="145"/>
      <c r="E101" s="145"/>
      <c r="F101" s="145"/>
      <c r="G101" s="150"/>
      <c r="H101" s="145"/>
      <c r="I101" s="106">
        <v>0</v>
      </c>
      <c r="J101" s="106">
        <v>0</v>
      </c>
      <c r="K101" s="106">
        <v>9458.83</v>
      </c>
      <c r="L101" s="161">
        <v>0</v>
      </c>
      <c r="M101" s="145"/>
      <c r="N101" s="145"/>
      <c r="O101" s="161">
        <v>9458.83</v>
      </c>
      <c r="P101" s="145"/>
      <c r="Q101" s="145"/>
      <c r="R101" s="161">
        <v>0</v>
      </c>
      <c r="S101" s="145"/>
      <c r="U101" s="161" t="s">
        <v>121</v>
      </c>
      <c r="V101" s="145"/>
      <c r="W101" s="161" t="s">
        <v>121</v>
      </c>
      <c r="X101" s="145"/>
    </row>
    <row r="102" spans="2:24" x14ac:dyDescent="0.2">
      <c r="B102" s="109" t="s">
        <v>374</v>
      </c>
      <c r="C102" s="172" t="s">
        <v>375</v>
      </c>
      <c r="D102" s="145"/>
      <c r="E102" s="145"/>
      <c r="F102" s="145"/>
      <c r="G102" s="172"/>
      <c r="H102" s="145"/>
      <c r="I102" s="110">
        <v>20008.25</v>
      </c>
      <c r="J102" s="110">
        <v>0</v>
      </c>
      <c r="K102" s="110">
        <v>6489</v>
      </c>
      <c r="L102" s="169">
        <v>3011.95</v>
      </c>
      <c r="M102" s="145"/>
      <c r="N102" s="145"/>
      <c r="O102" s="169">
        <v>9500.9500000000007</v>
      </c>
      <c r="P102" s="145"/>
      <c r="Q102" s="145"/>
      <c r="R102" s="169">
        <v>-9500.9500000000007</v>
      </c>
      <c r="S102" s="145"/>
      <c r="U102" s="169">
        <f t="shared" si="2"/>
        <v>0.47485162370522166</v>
      </c>
      <c r="V102" s="145"/>
      <c r="W102" s="169" t="s">
        <v>121</v>
      </c>
      <c r="X102" s="145"/>
    </row>
    <row r="103" spans="2:24" x14ac:dyDescent="0.2">
      <c r="B103" s="111" t="s">
        <v>376</v>
      </c>
      <c r="C103" s="170" t="s">
        <v>375</v>
      </c>
      <c r="D103" s="145"/>
      <c r="E103" s="145"/>
      <c r="F103" s="145"/>
      <c r="G103" s="170"/>
      <c r="H103" s="145"/>
      <c r="I103" s="112">
        <v>20008.25</v>
      </c>
      <c r="J103" s="112">
        <v>0</v>
      </c>
      <c r="K103" s="112">
        <v>6489</v>
      </c>
      <c r="L103" s="171">
        <v>3011.95</v>
      </c>
      <c r="M103" s="145"/>
      <c r="N103" s="145"/>
      <c r="O103" s="171">
        <v>9500.9500000000007</v>
      </c>
      <c r="P103" s="145"/>
      <c r="Q103" s="145"/>
      <c r="R103" s="171">
        <v>-9500.9500000000007</v>
      </c>
      <c r="S103" s="145"/>
      <c r="U103" s="171">
        <f t="shared" si="2"/>
        <v>0.47485162370522166</v>
      </c>
      <c r="V103" s="145"/>
      <c r="W103" s="171" t="s">
        <v>121</v>
      </c>
      <c r="X103" s="145"/>
    </row>
    <row r="104" spans="2:24" x14ac:dyDescent="0.2">
      <c r="B104" s="102" t="s">
        <v>168</v>
      </c>
      <c r="C104" s="150" t="s">
        <v>39</v>
      </c>
      <c r="D104" s="145"/>
      <c r="E104" s="145"/>
      <c r="F104" s="145"/>
      <c r="G104" s="150"/>
      <c r="H104" s="145"/>
      <c r="I104" s="106">
        <v>20008.25</v>
      </c>
      <c r="J104" s="106">
        <v>0</v>
      </c>
      <c r="K104" s="106">
        <v>6489</v>
      </c>
      <c r="L104" s="161">
        <v>3011.95</v>
      </c>
      <c r="M104" s="145"/>
      <c r="N104" s="145"/>
      <c r="O104" s="161">
        <v>9500.9500000000007</v>
      </c>
      <c r="P104" s="145"/>
      <c r="Q104" s="145"/>
      <c r="R104" s="161">
        <v>-9500.9500000000007</v>
      </c>
      <c r="S104" s="145"/>
      <c r="U104" s="161">
        <f t="shared" si="2"/>
        <v>0.47485162370522166</v>
      </c>
      <c r="V104" s="145"/>
      <c r="W104" s="161" t="s">
        <v>121</v>
      </c>
      <c r="X104" s="145"/>
    </row>
    <row r="105" spans="2:24" ht="36" customHeight="1" x14ac:dyDescent="0.2">
      <c r="B105" s="102" t="s">
        <v>212</v>
      </c>
      <c r="C105" s="150" t="s">
        <v>213</v>
      </c>
      <c r="D105" s="145"/>
      <c r="E105" s="145"/>
      <c r="F105" s="145"/>
      <c r="G105" s="150"/>
      <c r="H105" s="145"/>
      <c r="I105" s="106">
        <v>20008.25</v>
      </c>
      <c r="J105" s="106">
        <v>0</v>
      </c>
      <c r="K105" s="106">
        <v>6489</v>
      </c>
      <c r="L105" s="161">
        <v>3011.95</v>
      </c>
      <c r="M105" s="145"/>
      <c r="N105" s="145"/>
      <c r="O105" s="161">
        <v>9500.9500000000007</v>
      </c>
      <c r="P105" s="145"/>
      <c r="Q105" s="145"/>
      <c r="R105" s="161">
        <v>-9500.9500000000007</v>
      </c>
      <c r="S105" s="145"/>
      <c r="U105" s="161">
        <f t="shared" si="2"/>
        <v>0.47485162370522166</v>
      </c>
      <c r="V105" s="145"/>
      <c r="W105" s="161" t="s">
        <v>121</v>
      </c>
      <c r="X105" s="145"/>
    </row>
    <row r="106" spans="2:24" ht="33.75" customHeight="1" x14ac:dyDescent="0.2">
      <c r="B106" s="102" t="s">
        <v>216</v>
      </c>
      <c r="C106" s="150" t="s">
        <v>217</v>
      </c>
      <c r="D106" s="145"/>
      <c r="E106" s="145"/>
      <c r="F106" s="145"/>
      <c r="G106" s="150"/>
      <c r="H106" s="145"/>
      <c r="I106" s="106">
        <v>20008.25</v>
      </c>
      <c r="J106" s="106">
        <v>0</v>
      </c>
      <c r="K106" s="106">
        <v>6489</v>
      </c>
      <c r="L106" s="161">
        <v>3011.95</v>
      </c>
      <c r="M106" s="145"/>
      <c r="N106" s="145"/>
      <c r="O106" s="161">
        <v>9500.9500000000007</v>
      </c>
      <c r="P106" s="145"/>
      <c r="Q106" s="145"/>
      <c r="R106" s="161">
        <v>-9500.9500000000007</v>
      </c>
      <c r="S106" s="145"/>
      <c r="U106" s="161">
        <f t="shared" si="2"/>
        <v>0.47485162370522166</v>
      </c>
      <c r="V106" s="145"/>
      <c r="W106" s="161" t="s">
        <v>121</v>
      </c>
      <c r="X106" s="145"/>
    </row>
    <row r="107" spans="2:24" x14ac:dyDescent="0.2">
      <c r="B107" s="102" t="s">
        <v>218</v>
      </c>
      <c r="C107" s="150" t="s">
        <v>30</v>
      </c>
      <c r="D107" s="145"/>
      <c r="E107" s="145"/>
      <c r="F107" s="145"/>
      <c r="G107" s="150"/>
      <c r="H107" s="145"/>
      <c r="I107" s="106">
        <v>2985.88</v>
      </c>
      <c r="J107" s="106">
        <v>0</v>
      </c>
      <c r="K107" s="106">
        <v>6481</v>
      </c>
      <c r="L107" s="161">
        <v>3011.95</v>
      </c>
      <c r="M107" s="145"/>
      <c r="N107" s="145"/>
      <c r="O107" s="161">
        <v>9492.9500000000007</v>
      </c>
      <c r="P107" s="145"/>
      <c r="Q107" s="145"/>
      <c r="R107" s="161">
        <v>-9492.9500000000007</v>
      </c>
      <c r="S107" s="145"/>
      <c r="U107" s="161">
        <f t="shared" si="2"/>
        <v>3.179280480126462</v>
      </c>
      <c r="V107" s="145"/>
      <c r="W107" s="161" t="s">
        <v>121</v>
      </c>
      <c r="X107" s="145"/>
    </row>
    <row r="108" spans="2:24" ht="26.25" customHeight="1" x14ac:dyDescent="0.2">
      <c r="B108" s="102" t="s">
        <v>377</v>
      </c>
      <c r="C108" s="150" t="s">
        <v>378</v>
      </c>
      <c r="D108" s="145"/>
      <c r="E108" s="145"/>
      <c r="F108" s="145"/>
      <c r="G108" s="150"/>
      <c r="H108" s="145"/>
      <c r="I108" s="106">
        <v>2985.88</v>
      </c>
      <c r="J108" s="106">
        <v>0</v>
      </c>
      <c r="K108" s="106">
        <v>6481</v>
      </c>
      <c r="L108" s="161">
        <v>3011.95</v>
      </c>
      <c r="M108" s="145"/>
      <c r="N108" s="145"/>
      <c r="O108" s="161">
        <v>9492.9500000000007</v>
      </c>
      <c r="P108" s="145"/>
      <c r="Q108" s="145"/>
      <c r="R108" s="161">
        <v>0</v>
      </c>
      <c r="S108" s="145"/>
      <c r="U108" s="161">
        <f t="shared" si="2"/>
        <v>3.179280480126462</v>
      </c>
      <c r="V108" s="145"/>
      <c r="W108" s="161" t="s">
        <v>121</v>
      </c>
      <c r="X108" s="145"/>
    </row>
    <row r="109" spans="2:24" x14ac:dyDescent="0.2">
      <c r="B109" s="102" t="s">
        <v>219</v>
      </c>
      <c r="C109" s="150" t="s">
        <v>31</v>
      </c>
      <c r="D109" s="145"/>
      <c r="E109" s="145"/>
      <c r="F109" s="145"/>
      <c r="G109" s="150"/>
      <c r="H109" s="145"/>
      <c r="I109" s="106">
        <v>17022.37</v>
      </c>
      <c r="J109" s="106">
        <v>0</v>
      </c>
      <c r="K109" s="106">
        <v>8</v>
      </c>
      <c r="L109" s="161">
        <v>0</v>
      </c>
      <c r="M109" s="145"/>
      <c r="N109" s="145"/>
      <c r="O109" s="161">
        <v>8</v>
      </c>
      <c r="P109" s="145"/>
      <c r="Q109" s="145"/>
      <c r="R109" s="161">
        <v>-8</v>
      </c>
      <c r="S109" s="145"/>
      <c r="U109" s="161">
        <f t="shared" si="2"/>
        <v>4.6996981031430994E-4</v>
      </c>
      <c r="V109" s="145"/>
      <c r="W109" s="161" t="s">
        <v>121</v>
      </c>
      <c r="X109" s="145"/>
    </row>
    <row r="110" spans="2:24" x14ac:dyDescent="0.2">
      <c r="B110" s="102" t="s">
        <v>379</v>
      </c>
      <c r="C110" s="150" t="s">
        <v>380</v>
      </c>
      <c r="D110" s="145"/>
      <c r="E110" s="145"/>
      <c r="F110" s="145"/>
      <c r="G110" s="150"/>
      <c r="H110" s="145"/>
      <c r="I110" s="106">
        <v>17022.37</v>
      </c>
      <c r="J110" s="106">
        <v>0</v>
      </c>
      <c r="K110" s="106">
        <v>8</v>
      </c>
      <c r="L110" s="161">
        <v>0</v>
      </c>
      <c r="M110" s="145"/>
      <c r="N110" s="145"/>
      <c r="O110" s="161">
        <v>8</v>
      </c>
      <c r="P110" s="145"/>
      <c r="Q110" s="145"/>
      <c r="R110" s="161">
        <v>0</v>
      </c>
      <c r="S110" s="145"/>
      <c r="U110" s="161">
        <f t="shared" si="2"/>
        <v>4.6996981031430994E-4</v>
      </c>
      <c r="V110" s="145"/>
      <c r="W110" s="161" t="s">
        <v>121</v>
      </c>
      <c r="X110" s="145"/>
    </row>
    <row r="111" spans="2:24" ht="409.6" hidden="1" customHeight="1" x14ac:dyDescent="0.2"/>
  </sheetData>
  <mergeCells count="700">
    <mergeCell ref="B9:W9"/>
    <mergeCell ref="B10:H10"/>
    <mergeCell ref="L10:N10"/>
    <mergeCell ref="O10:Q10"/>
    <mergeCell ref="R10:S10"/>
    <mergeCell ref="U10:V10"/>
    <mergeCell ref="W10:X10"/>
    <mergeCell ref="B2:G3"/>
    <mergeCell ref="M3:O4"/>
    <mergeCell ref="Q3:R4"/>
    <mergeCell ref="B4:E5"/>
    <mergeCell ref="B6:D6"/>
    <mergeCell ref="B8:W8"/>
    <mergeCell ref="W11:X11"/>
    <mergeCell ref="C12:F12"/>
    <mergeCell ref="G12:H12"/>
    <mergeCell ref="L12:N12"/>
    <mergeCell ref="O12:Q12"/>
    <mergeCell ref="R12:S12"/>
    <mergeCell ref="U12:V12"/>
    <mergeCell ref="W12:X12"/>
    <mergeCell ref="C11:F11"/>
    <mergeCell ref="G11:H11"/>
    <mergeCell ref="L11:N11"/>
    <mergeCell ref="O11:Q11"/>
    <mergeCell ref="R11:S11"/>
    <mergeCell ref="U11:V11"/>
    <mergeCell ref="W13:X13"/>
    <mergeCell ref="C14:F14"/>
    <mergeCell ref="G14:H14"/>
    <mergeCell ref="L14:N14"/>
    <mergeCell ref="O14:Q14"/>
    <mergeCell ref="R14:S14"/>
    <mergeCell ref="U14:V14"/>
    <mergeCell ref="W14:X14"/>
    <mergeCell ref="C13:F13"/>
    <mergeCell ref="G13:H13"/>
    <mergeCell ref="L13:N13"/>
    <mergeCell ref="O13:Q13"/>
    <mergeCell ref="R13:S13"/>
    <mergeCell ref="U13:V13"/>
    <mergeCell ref="W15:X15"/>
    <mergeCell ref="C16:F16"/>
    <mergeCell ref="G16:H16"/>
    <mergeCell ref="L16:N16"/>
    <mergeCell ref="O16:Q16"/>
    <mergeCell ref="R16:S16"/>
    <mergeCell ref="U16:V16"/>
    <mergeCell ref="W16:X16"/>
    <mergeCell ref="C15:F15"/>
    <mergeCell ref="G15:H15"/>
    <mergeCell ref="L15:N15"/>
    <mergeCell ref="O15:Q15"/>
    <mergeCell ref="R15:S15"/>
    <mergeCell ref="U15:V15"/>
    <mergeCell ref="W17:X17"/>
    <mergeCell ref="C18:F18"/>
    <mergeCell ref="G18:H18"/>
    <mergeCell ref="L18:N18"/>
    <mergeCell ref="O18:Q18"/>
    <mergeCell ref="R18:S18"/>
    <mergeCell ref="U18:V18"/>
    <mergeCell ref="W18:X18"/>
    <mergeCell ref="C17:F17"/>
    <mergeCell ref="G17:H17"/>
    <mergeCell ref="L17:N17"/>
    <mergeCell ref="O17:Q17"/>
    <mergeCell ref="R17:S17"/>
    <mergeCell ref="U17:V17"/>
    <mergeCell ref="W19:X19"/>
    <mergeCell ref="C20:F20"/>
    <mergeCell ref="O20:Q20"/>
    <mergeCell ref="U20:V20"/>
    <mergeCell ref="W20:X20"/>
    <mergeCell ref="C21:F21"/>
    <mergeCell ref="O21:Q21"/>
    <mergeCell ref="U21:V21"/>
    <mergeCell ref="W21:X21"/>
    <mergeCell ref="C19:F19"/>
    <mergeCell ref="G19:H19"/>
    <mergeCell ref="L19:N19"/>
    <mergeCell ref="O19:Q19"/>
    <mergeCell ref="R19:S19"/>
    <mergeCell ref="U19:V19"/>
    <mergeCell ref="R20:S20"/>
    <mergeCell ref="R21:S21"/>
    <mergeCell ref="W23:X23"/>
    <mergeCell ref="C24:F24"/>
    <mergeCell ref="G24:H24"/>
    <mergeCell ref="L24:N24"/>
    <mergeCell ref="O24:Q24"/>
    <mergeCell ref="R24:S24"/>
    <mergeCell ref="U24:V24"/>
    <mergeCell ref="W24:X24"/>
    <mergeCell ref="C22:F22"/>
    <mergeCell ref="O22:Q22"/>
    <mergeCell ref="U22:V22"/>
    <mergeCell ref="W22:X22"/>
    <mergeCell ref="C23:F23"/>
    <mergeCell ref="G23:H23"/>
    <mergeCell ref="L23:N23"/>
    <mergeCell ref="O23:Q23"/>
    <mergeCell ref="R23:S23"/>
    <mergeCell ref="U23:V23"/>
    <mergeCell ref="R22:S22"/>
    <mergeCell ref="W25:X25"/>
    <mergeCell ref="C26:F26"/>
    <mergeCell ref="G26:H26"/>
    <mergeCell ref="L26:N26"/>
    <mergeCell ref="O26:Q26"/>
    <mergeCell ref="R26:S26"/>
    <mergeCell ref="U26:V26"/>
    <mergeCell ref="W26:X26"/>
    <mergeCell ref="C25:F25"/>
    <mergeCell ref="G25:H25"/>
    <mergeCell ref="L25:N25"/>
    <mergeCell ref="O25:Q25"/>
    <mergeCell ref="R25:S25"/>
    <mergeCell ref="U25:V25"/>
    <mergeCell ref="W27:X27"/>
    <mergeCell ref="C28:F28"/>
    <mergeCell ref="G28:H28"/>
    <mergeCell ref="L28:N28"/>
    <mergeCell ref="O28:Q28"/>
    <mergeCell ref="R28:S28"/>
    <mergeCell ref="U28:V28"/>
    <mergeCell ref="W28:X28"/>
    <mergeCell ref="C27:F27"/>
    <mergeCell ref="G27:H27"/>
    <mergeCell ref="L27:N27"/>
    <mergeCell ref="O27:Q27"/>
    <mergeCell ref="R27:S27"/>
    <mergeCell ref="U27:V27"/>
    <mergeCell ref="C30:F30"/>
    <mergeCell ref="L30:N30"/>
    <mergeCell ref="O30:Q30"/>
    <mergeCell ref="R30:S30"/>
    <mergeCell ref="U30:V30"/>
    <mergeCell ref="W30:X30"/>
    <mergeCell ref="C29:F29"/>
    <mergeCell ref="L29:N29"/>
    <mergeCell ref="O29:Q29"/>
    <mergeCell ref="R29:S29"/>
    <mergeCell ref="U29:V29"/>
    <mergeCell ref="W29:X29"/>
    <mergeCell ref="C32:F32"/>
    <mergeCell ref="L32:N32"/>
    <mergeCell ref="O32:Q32"/>
    <mergeCell ref="R32:S32"/>
    <mergeCell ref="U32:V32"/>
    <mergeCell ref="W32:X32"/>
    <mergeCell ref="C31:F31"/>
    <mergeCell ref="L31:N31"/>
    <mergeCell ref="O31:Q31"/>
    <mergeCell ref="R31:S31"/>
    <mergeCell ref="U31:V31"/>
    <mergeCell ref="W31:X31"/>
    <mergeCell ref="W33:X33"/>
    <mergeCell ref="C34:F34"/>
    <mergeCell ref="G34:H34"/>
    <mergeCell ref="L34:N34"/>
    <mergeCell ref="O34:Q34"/>
    <mergeCell ref="R34:S34"/>
    <mergeCell ref="U34:V34"/>
    <mergeCell ref="W34:X34"/>
    <mergeCell ref="C33:F33"/>
    <mergeCell ref="G33:H33"/>
    <mergeCell ref="L33:N33"/>
    <mergeCell ref="O33:Q33"/>
    <mergeCell ref="R33:S33"/>
    <mergeCell ref="U33:V33"/>
    <mergeCell ref="W35:X35"/>
    <mergeCell ref="C36:F36"/>
    <mergeCell ref="G36:H36"/>
    <mergeCell ref="L36:N36"/>
    <mergeCell ref="O36:Q36"/>
    <mergeCell ref="R36:S36"/>
    <mergeCell ref="U36:V36"/>
    <mergeCell ref="W36:X36"/>
    <mergeCell ref="C35:F35"/>
    <mergeCell ref="G35:H35"/>
    <mergeCell ref="L35:N35"/>
    <mergeCell ref="O35:Q35"/>
    <mergeCell ref="R35:S35"/>
    <mergeCell ref="U35:V35"/>
    <mergeCell ref="W37:X37"/>
    <mergeCell ref="C38:F38"/>
    <mergeCell ref="G38:H38"/>
    <mergeCell ref="L38:N38"/>
    <mergeCell ref="O38:Q38"/>
    <mergeCell ref="R38:S38"/>
    <mergeCell ref="U38:V38"/>
    <mergeCell ref="W38:X38"/>
    <mergeCell ref="C37:F37"/>
    <mergeCell ref="G37:H37"/>
    <mergeCell ref="L37:N37"/>
    <mergeCell ref="O37:Q37"/>
    <mergeCell ref="R37:S37"/>
    <mergeCell ref="U37:V37"/>
    <mergeCell ref="C41:F41"/>
    <mergeCell ref="L41:N41"/>
    <mergeCell ref="O41:Q41"/>
    <mergeCell ref="R41:S41"/>
    <mergeCell ref="U41:V41"/>
    <mergeCell ref="W41:X41"/>
    <mergeCell ref="W39:X39"/>
    <mergeCell ref="C40:F40"/>
    <mergeCell ref="G40:H40"/>
    <mergeCell ref="L40:N40"/>
    <mergeCell ref="O40:Q40"/>
    <mergeCell ref="R40:S40"/>
    <mergeCell ref="U40:V40"/>
    <mergeCell ref="W40:X40"/>
    <mergeCell ref="C39:F39"/>
    <mergeCell ref="G39:H39"/>
    <mergeCell ref="L39:N39"/>
    <mergeCell ref="O39:Q39"/>
    <mergeCell ref="R39:S39"/>
    <mergeCell ref="U39:V39"/>
    <mergeCell ref="W42:X42"/>
    <mergeCell ref="C43:F43"/>
    <mergeCell ref="G43:H43"/>
    <mergeCell ref="L43:N43"/>
    <mergeCell ref="O43:Q43"/>
    <mergeCell ref="R43:S43"/>
    <mergeCell ref="U43:V43"/>
    <mergeCell ref="W43:X43"/>
    <mergeCell ref="C42:F42"/>
    <mergeCell ref="G42:H42"/>
    <mergeCell ref="L42:N42"/>
    <mergeCell ref="O42:Q42"/>
    <mergeCell ref="R42:S42"/>
    <mergeCell ref="U42:V42"/>
    <mergeCell ref="W44:X44"/>
    <mergeCell ref="C45:F45"/>
    <mergeCell ref="G45:H45"/>
    <mergeCell ref="L45:N45"/>
    <mergeCell ref="O45:Q45"/>
    <mergeCell ref="R45:S45"/>
    <mergeCell ref="U45:V45"/>
    <mergeCell ref="W45:X45"/>
    <mergeCell ref="C44:F44"/>
    <mergeCell ref="G44:H44"/>
    <mergeCell ref="L44:N44"/>
    <mergeCell ref="O44:Q44"/>
    <mergeCell ref="R44:S44"/>
    <mergeCell ref="U44:V44"/>
    <mergeCell ref="W46:X46"/>
    <mergeCell ref="C47:F47"/>
    <mergeCell ref="G47:H47"/>
    <mergeCell ref="L47:N47"/>
    <mergeCell ref="O47:Q47"/>
    <mergeCell ref="R47:S47"/>
    <mergeCell ref="U47:V47"/>
    <mergeCell ref="W47:X47"/>
    <mergeCell ref="C46:F46"/>
    <mergeCell ref="G46:H46"/>
    <mergeCell ref="L46:N46"/>
    <mergeCell ref="O46:Q46"/>
    <mergeCell ref="R46:S46"/>
    <mergeCell ref="U46:V46"/>
    <mergeCell ref="W48:X48"/>
    <mergeCell ref="C49:F49"/>
    <mergeCell ref="G49:H49"/>
    <mergeCell ref="L49:N49"/>
    <mergeCell ref="O49:Q49"/>
    <mergeCell ref="R49:S49"/>
    <mergeCell ref="U49:V49"/>
    <mergeCell ref="W49:X49"/>
    <mergeCell ref="C48:F48"/>
    <mergeCell ref="G48:H48"/>
    <mergeCell ref="L48:N48"/>
    <mergeCell ref="O48:Q48"/>
    <mergeCell ref="R48:S48"/>
    <mergeCell ref="U48:V48"/>
    <mergeCell ref="W50:X50"/>
    <mergeCell ref="C51:F51"/>
    <mergeCell ref="G51:H51"/>
    <mergeCell ref="L51:N51"/>
    <mergeCell ref="O51:Q51"/>
    <mergeCell ref="R51:S51"/>
    <mergeCell ref="U51:V51"/>
    <mergeCell ref="W51:X51"/>
    <mergeCell ref="C50:F50"/>
    <mergeCell ref="G50:H50"/>
    <mergeCell ref="L50:N50"/>
    <mergeCell ref="O50:Q50"/>
    <mergeCell ref="R50:S50"/>
    <mergeCell ref="U50:V50"/>
    <mergeCell ref="W52:X52"/>
    <mergeCell ref="C53:F53"/>
    <mergeCell ref="G53:H53"/>
    <mergeCell ref="L53:N53"/>
    <mergeCell ref="O53:Q53"/>
    <mergeCell ref="R53:S53"/>
    <mergeCell ref="U53:V53"/>
    <mergeCell ref="W53:X53"/>
    <mergeCell ref="C52:F52"/>
    <mergeCell ref="G52:H52"/>
    <mergeCell ref="L52:N52"/>
    <mergeCell ref="O52:Q52"/>
    <mergeCell ref="R52:S52"/>
    <mergeCell ref="U52:V52"/>
    <mergeCell ref="C56:F56"/>
    <mergeCell ref="L56:N56"/>
    <mergeCell ref="O56:Q56"/>
    <mergeCell ref="R56:S56"/>
    <mergeCell ref="U56:V56"/>
    <mergeCell ref="W56:X56"/>
    <mergeCell ref="W54:X54"/>
    <mergeCell ref="C55:F55"/>
    <mergeCell ref="G55:H55"/>
    <mergeCell ref="L55:N55"/>
    <mergeCell ref="O55:Q55"/>
    <mergeCell ref="R55:S55"/>
    <mergeCell ref="U55:V55"/>
    <mergeCell ref="W55:X55"/>
    <mergeCell ref="C54:F54"/>
    <mergeCell ref="G54:H54"/>
    <mergeCell ref="L54:N54"/>
    <mergeCell ref="O54:Q54"/>
    <mergeCell ref="R54:S54"/>
    <mergeCell ref="U54:V54"/>
    <mergeCell ref="W57:X57"/>
    <mergeCell ref="C58:F58"/>
    <mergeCell ref="G58:H58"/>
    <mergeCell ref="L58:N58"/>
    <mergeCell ref="O58:Q58"/>
    <mergeCell ref="R58:S58"/>
    <mergeCell ref="U58:V58"/>
    <mergeCell ref="W58:X58"/>
    <mergeCell ref="C57:F57"/>
    <mergeCell ref="G57:H57"/>
    <mergeCell ref="L57:N57"/>
    <mergeCell ref="O57:Q57"/>
    <mergeCell ref="R57:S57"/>
    <mergeCell ref="U57:V57"/>
    <mergeCell ref="W59:X59"/>
    <mergeCell ref="C60:F60"/>
    <mergeCell ref="G60:H60"/>
    <mergeCell ref="L60:N60"/>
    <mergeCell ref="O60:Q60"/>
    <mergeCell ref="R60:S60"/>
    <mergeCell ref="U60:V60"/>
    <mergeCell ref="W60:X60"/>
    <mergeCell ref="C59:F59"/>
    <mergeCell ref="G59:H59"/>
    <mergeCell ref="L59:N59"/>
    <mergeCell ref="O59:Q59"/>
    <mergeCell ref="R59:S59"/>
    <mergeCell ref="U59:V59"/>
    <mergeCell ref="W61:X61"/>
    <mergeCell ref="C62:F62"/>
    <mergeCell ref="G62:H62"/>
    <mergeCell ref="L62:N62"/>
    <mergeCell ref="O62:Q62"/>
    <mergeCell ref="R62:S62"/>
    <mergeCell ref="U62:V62"/>
    <mergeCell ref="W62:X62"/>
    <mergeCell ref="C61:F61"/>
    <mergeCell ref="G61:H61"/>
    <mergeCell ref="L61:N61"/>
    <mergeCell ref="O61:Q61"/>
    <mergeCell ref="R61:S61"/>
    <mergeCell ref="U61:V61"/>
    <mergeCell ref="W63:X63"/>
    <mergeCell ref="C64:F64"/>
    <mergeCell ref="G64:H64"/>
    <mergeCell ref="L64:N64"/>
    <mergeCell ref="O64:Q64"/>
    <mergeCell ref="R64:S64"/>
    <mergeCell ref="U64:V64"/>
    <mergeCell ref="W64:X64"/>
    <mergeCell ref="C63:F63"/>
    <mergeCell ref="G63:H63"/>
    <mergeCell ref="L63:N63"/>
    <mergeCell ref="O63:Q63"/>
    <mergeCell ref="R63:S63"/>
    <mergeCell ref="U63:V63"/>
    <mergeCell ref="W65:X65"/>
    <mergeCell ref="C66:F66"/>
    <mergeCell ref="G66:H66"/>
    <mergeCell ref="L66:N66"/>
    <mergeCell ref="O66:Q66"/>
    <mergeCell ref="R66:S66"/>
    <mergeCell ref="U66:V66"/>
    <mergeCell ref="W66:X66"/>
    <mergeCell ref="C65:F65"/>
    <mergeCell ref="G65:H65"/>
    <mergeCell ref="L65:N65"/>
    <mergeCell ref="O65:Q65"/>
    <mergeCell ref="R65:S65"/>
    <mergeCell ref="U65:V65"/>
    <mergeCell ref="W67:X67"/>
    <mergeCell ref="C68:F68"/>
    <mergeCell ref="G68:H68"/>
    <mergeCell ref="L68:N68"/>
    <mergeCell ref="O68:Q68"/>
    <mergeCell ref="R68:S68"/>
    <mergeCell ref="U68:V68"/>
    <mergeCell ref="W68:X68"/>
    <mergeCell ref="C67:F67"/>
    <mergeCell ref="G67:H67"/>
    <mergeCell ref="L67:N67"/>
    <mergeCell ref="O67:Q67"/>
    <mergeCell ref="R67:S67"/>
    <mergeCell ref="U67:V67"/>
    <mergeCell ref="C71:F71"/>
    <mergeCell ref="L71:N71"/>
    <mergeCell ref="O71:Q71"/>
    <mergeCell ref="R71:S71"/>
    <mergeCell ref="U71:V71"/>
    <mergeCell ref="W71:X71"/>
    <mergeCell ref="W69:X69"/>
    <mergeCell ref="C70:F70"/>
    <mergeCell ref="G70:H70"/>
    <mergeCell ref="L70:N70"/>
    <mergeCell ref="O70:Q70"/>
    <mergeCell ref="R70:S70"/>
    <mergeCell ref="U70:V70"/>
    <mergeCell ref="W70:X70"/>
    <mergeCell ref="C69:F69"/>
    <mergeCell ref="G69:H69"/>
    <mergeCell ref="L69:N69"/>
    <mergeCell ref="O69:Q69"/>
    <mergeCell ref="R69:S69"/>
    <mergeCell ref="U69:V69"/>
    <mergeCell ref="W72:X72"/>
    <mergeCell ref="C73:F73"/>
    <mergeCell ref="G73:H73"/>
    <mergeCell ref="L73:N73"/>
    <mergeCell ref="O73:Q73"/>
    <mergeCell ref="R73:S73"/>
    <mergeCell ref="U73:V73"/>
    <mergeCell ref="W73:X73"/>
    <mergeCell ref="C72:F72"/>
    <mergeCell ref="G72:H72"/>
    <mergeCell ref="L72:N72"/>
    <mergeCell ref="O72:Q72"/>
    <mergeCell ref="R72:S72"/>
    <mergeCell ref="U72:V72"/>
    <mergeCell ref="W74:X74"/>
    <mergeCell ref="C75:F75"/>
    <mergeCell ref="G75:H75"/>
    <mergeCell ref="L75:N75"/>
    <mergeCell ref="O75:Q75"/>
    <mergeCell ref="R75:S75"/>
    <mergeCell ref="U75:V75"/>
    <mergeCell ref="W75:X75"/>
    <mergeCell ref="C74:F74"/>
    <mergeCell ref="G74:H74"/>
    <mergeCell ref="L74:N74"/>
    <mergeCell ref="O74:Q74"/>
    <mergeCell ref="R74:S74"/>
    <mergeCell ref="U74:V74"/>
    <mergeCell ref="W76:X76"/>
    <mergeCell ref="C77:F77"/>
    <mergeCell ref="G77:H77"/>
    <mergeCell ref="L77:N77"/>
    <mergeCell ref="O77:Q77"/>
    <mergeCell ref="R77:S77"/>
    <mergeCell ref="U77:V77"/>
    <mergeCell ref="W77:X77"/>
    <mergeCell ref="C76:F76"/>
    <mergeCell ref="G76:H76"/>
    <mergeCell ref="L76:N76"/>
    <mergeCell ref="O76:Q76"/>
    <mergeCell ref="R76:S76"/>
    <mergeCell ref="U76:V76"/>
    <mergeCell ref="W78:X78"/>
    <mergeCell ref="C79:F79"/>
    <mergeCell ref="G79:H79"/>
    <mergeCell ref="L79:N79"/>
    <mergeCell ref="O79:Q79"/>
    <mergeCell ref="R79:S79"/>
    <mergeCell ref="U79:V79"/>
    <mergeCell ref="W79:X79"/>
    <mergeCell ref="C78:F78"/>
    <mergeCell ref="G78:H78"/>
    <mergeCell ref="L78:N78"/>
    <mergeCell ref="O78:Q78"/>
    <mergeCell ref="R78:S78"/>
    <mergeCell ref="U78:V78"/>
    <mergeCell ref="W80:X80"/>
    <mergeCell ref="C81:F81"/>
    <mergeCell ref="G81:H81"/>
    <mergeCell ref="L81:N81"/>
    <mergeCell ref="O81:Q81"/>
    <mergeCell ref="R81:S81"/>
    <mergeCell ref="U81:V81"/>
    <mergeCell ref="W81:X81"/>
    <mergeCell ref="C80:F80"/>
    <mergeCell ref="G80:H80"/>
    <mergeCell ref="L80:N80"/>
    <mergeCell ref="O80:Q80"/>
    <mergeCell ref="R80:S80"/>
    <mergeCell ref="U80:V80"/>
    <mergeCell ref="W82:X82"/>
    <mergeCell ref="C83:F83"/>
    <mergeCell ref="G83:H83"/>
    <mergeCell ref="L83:N83"/>
    <mergeCell ref="O83:Q83"/>
    <mergeCell ref="R83:S83"/>
    <mergeCell ref="U83:V83"/>
    <mergeCell ref="W83:X83"/>
    <mergeCell ref="C82:F82"/>
    <mergeCell ref="G82:H82"/>
    <mergeCell ref="L82:N82"/>
    <mergeCell ref="O82:Q82"/>
    <mergeCell ref="R82:S82"/>
    <mergeCell ref="U82:V82"/>
    <mergeCell ref="W84:X84"/>
    <mergeCell ref="C85:F85"/>
    <mergeCell ref="G85:H85"/>
    <mergeCell ref="L85:N85"/>
    <mergeCell ref="O85:Q85"/>
    <mergeCell ref="R85:S85"/>
    <mergeCell ref="U85:V85"/>
    <mergeCell ref="W85:X85"/>
    <mergeCell ref="C84:F84"/>
    <mergeCell ref="G84:H84"/>
    <mergeCell ref="L84:N84"/>
    <mergeCell ref="O84:Q84"/>
    <mergeCell ref="R84:S84"/>
    <mergeCell ref="U84:V84"/>
    <mergeCell ref="W86:X86"/>
    <mergeCell ref="C87:F87"/>
    <mergeCell ref="G87:H87"/>
    <mergeCell ref="L87:N87"/>
    <mergeCell ref="O87:Q87"/>
    <mergeCell ref="R87:S87"/>
    <mergeCell ref="U87:V87"/>
    <mergeCell ref="W87:X87"/>
    <mergeCell ref="C86:F86"/>
    <mergeCell ref="G86:H86"/>
    <mergeCell ref="L86:N86"/>
    <mergeCell ref="O86:Q86"/>
    <mergeCell ref="R86:S86"/>
    <mergeCell ref="U86:V86"/>
    <mergeCell ref="W88:X88"/>
    <mergeCell ref="C89:F89"/>
    <mergeCell ref="G89:H89"/>
    <mergeCell ref="L89:N89"/>
    <mergeCell ref="O89:Q89"/>
    <mergeCell ref="R89:S89"/>
    <mergeCell ref="U89:V89"/>
    <mergeCell ref="W89:X89"/>
    <mergeCell ref="C88:F88"/>
    <mergeCell ref="G88:H88"/>
    <mergeCell ref="L88:N88"/>
    <mergeCell ref="O88:Q88"/>
    <mergeCell ref="R88:S88"/>
    <mergeCell ref="U88:V88"/>
    <mergeCell ref="W90:X90"/>
    <mergeCell ref="C91:F91"/>
    <mergeCell ref="G91:H91"/>
    <mergeCell ref="L91:N91"/>
    <mergeCell ref="O91:Q91"/>
    <mergeCell ref="R91:S91"/>
    <mergeCell ref="U91:V91"/>
    <mergeCell ref="W91:X91"/>
    <mergeCell ref="C90:F90"/>
    <mergeCell ref="G90:H90"/>
    <mergeCell ref="L90:N90"/>
    <mergeCell ref="O90:Q90"/>
    <mergeCell ref="R90:S90"/>
    <mergeCell ref="U90:V90"/>
    <mergeCell ref="W92:X92"/>
    <mergeCell ref="C93:F93"/>
    <mergeCell ref="G93:H93"/>
    <mergeCell ref="L93:N93"/>
    <mergeCell ref="O93:Q93"/>
    <mergeCell ref="R93:S93"/>
    <mergeCell ref="U93:V93"/>
    <mergeCell ref="W93:X93"/>
    <mergeCell ref="C92:F92"/>
    <mergeCell ref="G92:H92"/>
    <mergeCell ref="L92:N92"/>
    <mergeCell ref="O92:Q92"/>
    <mergeCell ref="R92:S92"/>
    <mergeCell ref="U92:V92"/>
    <mergeCell ref="W94:X94"/>
    <mergeCell ref="C95:F95"/>
    <mergeCell ref="G95:H95"/>
    <mergeCell ref="L95:N95"/>
    <mergeCell ref="O95:Q95"/>
    <mergeCell ref="R95:S95"/>
    <mergeCell ref="U95:V95"/>
    <mergeCell ref="W95:X95"/>
    <mergeCell ref="C94:F94"/>
    <mergeCell ref="G94:H94"/>
    <mergeCell ref="L94:N94"/>
    <mergeCell ref="O94:Q94"/>
    <mergeCell ref="R94:S94"/>
    <mergeCell ref="U94:V94"/>
    <mergeCell ref="W96:X96"/>
    <mergeCell ref="C97:F97"/>
    <mergeCell ref="G97:H97"/>
    <mergeCell ref="L97:N97"/>
    <mergeCell ref="O97:Q97"/>
    <mergeCell ref="R97:S97"/>
    <mergeCell ref="U97:V97"/>
    <mergeCell ref="W97:X97"/>
    <mergeCell ref="C96:F96"/>
    <mergeCell ref="G96:H96"/>
    <mergeCell ref="L96:N96"/>
    <mergeCell ref="O96:Q96"/>
    <mergeCell ref="R96:S96"/>
    <mergeCell ref="U96:V96"/>
    <mergeCell ref="W98:X98"/>
    <mergeCell ref="C99:F99"/>
    <mergeCell ref="G99:H99"/>
    <mergeCell ref="L99:N99"/>
    <mergeCell ref="O99:Q99"/>
    <mergeCell ref="R99:S99"/>
    <mergeCell ref="U99:V99"/>
    <mergeCell ref="W99:X99"/>
    <mergeCell ref="C98:F98"/>
    <mergeCell ref="G98:H98"/>
    <mergeCell ref="L98:N98"/>
    <mergeCell ref="O98:Q98"/>
    <mergeCell ref="R98:S98"/>
    <mergeCell ref="U98:V98"/>
    <mergeCell ref="W100:X100"/>
    <mergeCell ref="C101:F101"/>
    <mergeCell ref="G101:H101"/>
    <mergeCell ref="L101:N101"/>
    <mergeCell ref="O101:Q101"/>
    <mergeCell ref="R101:S101"/>
    <mergeCell ref="U101:V101"/>
    <mergeCell ref="W101:X101"/>
    <mergeCell ref="C100:F100"/>
    <mergeCell ref="G100:H100"/>
    <mergeCell ref="L100:N100"/>
    <mergeCell ref="O100:Q100"/>
    <mergeCell ref="R100:S100"/>
    <mergeCell ref="U100:V100"/>
    <mergeCell ref="W102:X102"/>
    <mergeCell ref="C103:F103"/>
    <mergeCell ref="G103:H103"/>
    <mergeCell ref="L103:N103"/>
    <mergeCell ref="O103:Q103"/>
    <mergeCell ref="R103:S103"/>
    <mergeCell ref="U103:V103"/>
    <mergeCell ref="W103:X103"/>
    <mergeCell ref="C102:F102"/>
    <mergeCell ref="G102:H102"/>
    <mergeCell ref="L102:N102"/>
    <mergeCell ref="O102:Q102"/>
    <mergeCell ref="R102:S102"/>
    <mergeCell ref="U102:V102"/>
    <mergeCell ref="W104:X104"/>
    <mergeCell ref="C105:F105"/>
    <mergeCell ref="G105:H105"/>
    <mergeCell ref="L105:N105"/>
    <mergeCell ref="O105:Q105"/>
    <mergeCell ref="R105:S105"/>
    <mergeCell ref="U105:V105"/>
    <mergeCell ref="W105:X105"/>
    <mergeCell ref="C104:F104"/>
    <mergeCell ref="G104:H104"/>
    <mergeCell ref="L104:N104"/>
    <mergeCell ref="O104:Q104"/>
    <mergeCell ref="R104:S104"/>
    <mergeCell ref="U104:V104"/>
    <mergeCell ref="W106:X106"/>
    <mergeCell ref="C107:F107"/>
    <mergeCell ref="G107:H107"/>
    <mergeCell ref="L107:N107"/>
    <mergeCell ref="O107:Q107"/>
    <mergeCell ref="R107:S107"/>
    <mergeCell ref="U107:V107"/>
    <mergeCell ref="W107:X107"/>
    <mergeCell ref="C106:F106"/>
    <mergeCell ref="G106:H106"/>
    <mergeCell ref="L106:N106"/>
    <mergeCell ref="O106:Q106"/>
    <mergeCell ref="R106:S106"/>
    <mergeCell ref="U106:V106"/>
    <mergeCell ref="W110:X110"/>
    <mergeCell ref="C110:F110"/>
    <mergeCell ref="G110:H110"/>
    <mergeCell ref="L110:N110"/>
    <mergeCell ref="O110:Q110"/>
    <mergeCell ref="R110:S110"/>
    <mergeCell ref="U110:V110"/>
    <mergeCell ref="W108:X108"/>
    <mergeCell ref="C109:F109"/>
    <mergeCell ref="G109:H109"/>
    <mergeCell ref="L109:N109"/>
    <mergeCell ref="O109:Q109"/>
    <mergeCell ref="R109:S109"/>
    <mergeCell ref="U109:V109"/>
    <mergeCell ref="W109:X109"/>
    <mergeCell ref="C108:F108"/>
    <mergeCell ref="G108:H108"/>
    <mergeCell ref="L108:N108"/>
    <mergeCell ref="O108:Q108"/>
    <mergeCell ref="R108:S108"/>
    <mergeCell ref="U108:V108"/>
  </mergeCells>
  <pageMargins left="0.7" right="0.7" top="0.75" bottom="0.75" header="0.3" footer="0.3"/>
  <pageSetup paperSize="9" scale="92" fitToHeight="0" orientation="landscape" verticalDpi="0" r:id="rId1"/>
  <ignoredErrors>
    <ignoredError sqref="I12:K12 I24:X24 I23:K23 L23:X23 I15:X15 I14:Q14 S14:X14 I22:R22 I16:K16 M16:N16 I17:K17 M17:N17 I18:K18 M18:N18 I19:K19 M19:N19 I13:K13 M13:X13 I29:X110 I25:K25 M25:N25 I26:K26 M26:N26 I27:K27 M27:N27 I28:K28 M28:N28 M12:N12 P12:X12 P25:Q25 P26:Q26 P27:Q27 P28:X28 S25:X25 S26:X26 S27:X27 I20:R20 T20:X20 I21:R21 T21:X21 T22:X22 P16:Q16 P17:Q17 P18:Q18 P19:X19 S16:X16 S17:X17 S18:X18" unlockedFormula="1"/>
    <ignoredError sqref="B13:B110" numberStoredAsText="1"/>
    <ignoredError sqref="R14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A2E3-E836-45B5-91E7-662576D5A727}">
  <sheetPr>
    <pageSetUpPr fitToPage="1"/>
  </sheetPr>
  <dimension ref="B1:X704"/>
  <sheetViews>
    <sheetView showGridLines="0" topLeftCell="A389" workbookViewId="0">
      <selection activeCell="L441" sqref="L441:N441"/>
    </sheetView>
  </sheetViews>
  <sheetFormatPr defaultRowHeight="12.75" x14ac:dyDescent="0.2"/>
  <cols>
    <col min="1" max="1" width="1.28515625" style="88" customWidth="1"/>
    <col min="2" max="2" width="11.5703125" style="88" customWidth="1"/>
    <col min="3" max="3" width="14.28515625" style="88" customWidth="1"/>
    <col min="4" max="4" width="6.28515625" style="88" customWidth="1"/>
    <col min="5" max="5" width="4" style="88" customWidth="1"/>
    <col min="6" max="6" width="4.85546875" style="88" customWidth="1"/>
    <col min="7" max="7" width="5.28515625" style="88" customWidth="1"/>
    <col min="8" max="8" width="2" style="88" customWidth="1"/>
    <col min="9" max="10" width="12.140625" style="88" customWidth="1"/>
    <col min="11" max="11" width="12" style="88" customWidth="1"/>
    <col min="12" max="12" width="10.140625" style="88" customWidth="1"/>
    <col min="13" max="13" width="0.140625" style="88" customWidth="1"/>
    <col min="14" max="14" width="1" style="88" customWidth="1"/>
    <col min="15" max="15" width="7" style="88" customWidth="1"/>
    <col min="16" max="16" width="0.85546875" style="88" customWidth="1"/>
    <col min="17" max="17" width="3.28515625" style="88" customWidth="1"/>
    <col min="18" max="18" width="10.28515625" style="88" customWidth="1"/>
    <col min="19" max="19" width="1" style="88" customWidth="1"/>
    <col min="20" max="20" width="0" style="88" hidden="1" customWidth="1"/>
    <col min="21" max="21" width="9.140625" style="88"/>
    <col min="22" max="22" width="3" style="88" customWidth="1"/>
    <col min="23" max="23" width="9.140625" style="88"/>
    <col min="24" max="24" width="3.28515625" style="88" customWidth="1"/>
    <col min="25" max="25" width="2.42578125" style="88" customWidth="1"/>
    <col min="26" max="256" width="9.140625" style="88"/>
    <col min="257" max="257" width="1.28515625" style="88" customWidth="1"/>
    <col min="258" max="258" width="11.5703125" style="88" customWidth="1"/>
    <col min="259" max="259" width="14.28515625" style="88" customWidth="1"/>
    <col min="260" max="260" width="6.28515625" style="88" customWidth="1"/>
    <col min="261" max="261" width="4" style="88" customWidth="1"/>
    <col min="262" max="262" width="4.85546875" style="88" customWidth="1"/>
    <col min="263" max="263" width="5.28515625" style="88" customWidth="1"/>
    <col min="264" max="264" width="2" style="88" customWidth="1"/>
    <col min="265" max="266" width="12.140625" style="88" customWidth="1"/>
    <col min="267" max="267" width="12" style="88" customWidth="1"/>
    <col min="268" max="268" width="10.140625" style="88" customWidth="1"/>
    <col min="269" max="269" width="0.140625" style="88" customWidth="1"/>
    <col min="270" max="270" width="1" style="88" customWidth="1"/>
    <col min="271" max="271" width="7" style="88" customWidth="1"/>
    <col min="272" max="272" width="0.85546875" style="88" customWidth="1"/>
    <col min="273" max="273" width="3.28515625" style="88" customWidth="1"/>
    <col min="274" max="274" width="10.28515625" style="88" customWidth="1"/>
    <col min="275" max="275" width="1" style="88" customWidth="1"/>
    <col min="276" max="276" width="0" style="88" hidden="1" customWidth="1"/>
    <col min="277" max="277" width="9.140625" style="88"/>
    <col min="278" max="278" width="3" style="88" customWidth="1"/>
    <col min="279" max="279" width="9.140625" style="88"/>
    <col min="280" max="280" width="3.28515625" style="88" customWidth="1"/>
    <col min="281" max="281" width="2.42578125" style="88" customWidth="1"/>
    <col min="282" max="512" width="9.140625" style="88"/>
    <col min="513" max="513" width="1.28515625" style="88" customWidth="1"/>
    <col min="514" max="514" width="11.5703125" style="88" customWidth="1"/>
    <col min="515" max="515" width="14.28515625" style="88" customWidth="1"/>
    <col min="516" max="516" width="6.28515625" style="88" customWidth="1"/>
    <col min="517" max="517" width="4" style="88" customWidth="1"/>
    <col min="518" max="518" width="4.85546875" style="88" customWidth="1"/>
    <col min="519" max="519" width="5.28515625" style="88" customWidth="1"/>
    <col min="520" max="520" width="2" style="88" customWidth="1"/>
    <col min="521" max="522" width="12.140625" style="88" customWidth="1"/>
    <col min="523" max="523" width="12" style="88" customWidth="1"/>
    <col min="524" max="524" width="10.140625" style="88" customWidth="1"/>
    <col min="525" max="525" width="0.140625" style="88" customWidth="1"/>
    <col min="526" max="526" width="1" style="88" customWidth="1"/>
    <col min="527" max="527" width="7" style="88" customWidth="1"/>
    <col min="528" max="528" width="0.85546875" style="88" customWidth="1"/>
    <col min="529" max="529" width="3.28515625" style="88" customWidth="1"/>
    <col min="530" max="530" width="10.28515625" style="88" customWidth="1"/>
    <col min="531" max="531" width="1" style="88" customWidth="1"/>
    <col min="532" max="532" width="0" style="88" hidden="1" customWidth="1"/>
    <col min="533" max="533" width="9.140625" style="88"/>
    <col min="534" max="534" width="3" style="88" customWidth="1"/>
    <col min="535" max="535" width="9.140625" style="88"/>
    <col min="536" max="536" width="3.28515625" style="88" customWidth="1"/>
    <col min="537" max="537" width="2.42578125" style="88" customWidth="1"/>
    <col min="538" max="768" width="9.140625" style="88"/>
    <col min="769" max="769" width="1.28515625" style="88" customWidth="1"/>
    <col min="770" max="770" width="11.5703125" style="88" customWidth="1"/>
    <col min="771" max="771" width="14.28515625" style="88" customWidth="1"/>
    <col min="772" max="772" width="6.28515625" style="88" customWidth="1"/>
    <col min="773" max="773" width="4" style="88" customWidth="1"/>
    <col min="774" max="774" width="4.85546875" style="88" customWidth="1"/>
    <col min="775" max="775" width="5.28515625" style="88" customWidth="1"/>
    <col min="776" max="776" width="2" style="88" customWidth="1"/>
    <col min="777" max="778" width="12.140625" style="88" customWidth="1"/>
    <col min="779" max="779" width="12" style="88" customWidth="1"/>
    <col min="780" max="780" width="10.140625" style="88" customWidth="1"/>
    <col min="781" max="781" width="0.140625" style="88" customWidth="1"/>
    <col min="782" max="782" width="1" style="88" customWidth="1"/>
    <col min="783" max="783" width="7" style="88" customWidth="1"/>
    <col min="784" max="784" width="0.85546875" style="88" customWidth="1"/>
    <col min="785" max="785" width="3.28515625" style="88" customWidth="1"/>
    <col min="786" max="786" width="10.28515625" style="88" customWidth="1"/>
    <col min="787" max="787" width="1" style="88" customWidth="1"/>
    <col min="788" max="788" width="0" style="88" hidden="1" customWidth="1"/>
    <col min="789" max="789" width="9.140625" style="88"/>
    <col min="790" max="790" width="3" style="88" customWidth="1"/>
    <col min="791" max="791" width="9.140625" style="88"/>
    <col min="792" max="792" width="3.28515625" style="88" customWidth="1"/>
    <col min="793" max="793" width="2.42578125" style="88" customWidth="1"/>
    <col min="794" max="1024" width="9.140625" style="88"/>
    <col min="1025" max="1025" width="1.28515625" style="88" customWidth="1"/>
    <col min="1026" max="1026" width="11.5703125" style="88" customWidth="1"/>
    <col min="1027" max="1027" width="14.28515625" style="88" customWidth="1"/>
    <col min="1028" max="1028" width="6.28515625" style="88" customWidth="1"/>
    <col min="1029" max="1029" width="4" style="88" customWidth="1"/>
    <col min="1030" max="1030" width="4.85546875" style="88" customWidth="1"/>
    <col min="1031" max="1031" width="5.28515625" style="88" customWidth="1"/>
    <col min="1032" max="1032" width="2" style="88" customWidth="1"/>
    <col min="1033" max="1034" width="12.140625" style="88" customWidth="1"/>
    <col min="1035" max="1035" width="12" style="88" customWidth="1"/>
    <col min="1036" max="1036" width="10.140625" style="88" customWidth="1"/>
    <col min="1037" max="1037" width="0.140625" style="88" customWidth="1"/>
    <col min="1038" max="1038" width="1" style="88" customWidth="1"/>
    <col min="1039" max="1039" width="7" style="88" customWidth="1"/>
    <col min="1040" max="1040" width="0.85546875" style="88" customWidth="1"/>
    <col min="1041" max="1041" width="3.28515625" style="88" customWidth="1"/>
    <col min="1042" max="1042" width="10.28515625" style="88" customWidth="1"/>
    <col min="1043" max="1043" width="1" style="88" customWidth="1"/>
    <col min="1044" max="1044" width="0" style="88" hidden="1" customWidth="1"/>
    <col min="1045" max="1045" width="9.140625" style="88"/>
    <col min="1046" max="1046" width="3" style="88" customWidth="1"/>
    <col min="1047" max="1047" width="9.140625" style="88"/>
    <col min="1048" max="1048" width="3.28515625" style="88" customWidth="1"/>
    <col min="1049" max="1049" width="2.42578125" style="88" customWidth="1"/>
    <col min="1050" max="1280" width="9.140625" style="88"/>
    <col min="1281" max="1281" width="1.28515625" style="88" customWidth="1"/>
    <col min="1282" max="1282" width="11.5703125" style="88" customWidth="1"/>
    <col min="1283" max="1283" width="14.28515625" style="88" customWidth="1"/>
    <col min="1284" max="1284" width="6.28515625" style="88" customWidth="1"/>
    <col min="1285" max="1285" width="4" style="88" customWidth="1"/>
    <col min="1286" max="1286" width="4.85546875" style="88" customWidth="1"/>
    <col min="1287" max="1287" width="5.28515625" style="88" customWidth="1"/>
    <col min="1288" max="1288" width="2" style="88" customWidth="1"/>
    <col min="1289" max="1290" width="12.140625" style="88" customWidth="1"/>
    <col min="1291" max="1291" width="12" style="88" customWidth="1"/>
    <col min="1292" max="1292" width="10.140625" style="88" customWidth="1"/>
    <col min="1293" max="1293" width="0.140625" style="88" customWidth="1"/>
    <col min="1294" max="1294" width="1" style="88" customWidth="1"/>
    <col min="1295" max="1295" width="7" style="88" customWidth="1"/>
    <col min="1296" max="1296" width="0.85546875" style="88" customWidth="1"/>
    <col min="1297" max="1297" width="3.28515625" style="88" customWidth="1"/>
    <col min="1298" max="1298" width="10.28515625" style="88" customWidth="1"/>
    <col min="1299" max="1299" width="1" style="88" customWidth="1"/>
    <col min="1300" max="1300" width="0" style="88" hidden="1" customWidth="1"/>
    <col min="1301" max="1301" width="9.140625" style="88"/>
    <col min="1302" max="1302" width="3" style="88" customWidth="1"/>
    <col min="1303" max="1303" width="9.140625" style="88"/>
    <col min="1304" max="1304" width="3.28515625" style="88" customWidth="1"/>
    <col min="1305" max="1305" width="2.42578125" style="88" customWidth="1"/>
    <col min="1306" max="1536" width="9.140625" style="88"/>
    <col min="1537" max="1537" width="1.28515625" style="88" customWidth="1"/>
    <col min="1538" max="1538" width="11.5703125" style="88" customWidth="1"/>
    <col min="1539" max="1539" width="14.28515625" style="88" customWidth="1"/>
    <col min="1540" max="1540" width="6.28515625" style="88" customWidth="1"/>
    <col min="1541" max="1541" width="4" style="88" customWidth="1"/>
    <col min="1542" max="1542" width="4.85546875" style="88" customWidth="1"/>
    <col min="1543" max="1543" width="5.28515625" style="88" customWidth="1"/>
    <col min="1544" max="1544" width="2" style="88" customWidth="1"/>
    <col min="1545" max="1546" width="12.140625" style="88" customWidth="1"/>
    <col min="1547" max="1547" width="12" style="88" customWidth="1"/>
    <col min="1548" max="1548" width="10.140625" style="88" customWidth="1"/>
    <col min="1549" max="1549" width="0.140625" style="88" customWidth="1"/>
    <col min="1550" max="1550" width="1" style="88" customWidth="1"/>
    <col min="1551" max="1551" width="7" style="88" customWidth="1"/>
    <col min="1552" max="1552" width="0.85546875" style="88" customWidth="1"/>
    <col min="1553" max="1553" width="3.28515625" style="88" customWidth="1"/>
    <col min="1554" max="1554" width="10.28515625" style="88" customWidth="1"/>
    <col min="1555" max="1555" width="1" style="88" customWidth="1"/>
    <col min="1556" max="1556" width="0" style="88" hidden="1" customWidth="1"/>
    <col min="1557" max="1557" width="9.140625" style="88"/>
    <col min="1558" max="1558" width="3" style="88" customWidth="1"/>
    <col min="1559" max="1559" width="9.140625" style="88"/>
    <col min="1560" max="1560" width="3.28515625" style="88" customWidth="1"/>
    <col min="1561" max="1561" width="2.42578125" style="88" customWidth="1"/>
    <col min="1562" max="1792" width="9.140625" style="88"/>
    <col min="1793" max="1793" width="1.28515625" style="88" customWidth="1"/>
    <col min="1794" max="1794" width="11.5703125" style="88" customWidth="1"/>
    <col min="1795" max="1795" width="14.28515625" style="88" customWidth="1"/>
    <col min="1796" max="1796" width="6.28515625" style="88" customWidth="1"/>
    <col min="1797" max="1797" width="4" style="88" customWidth="1"/>
    <col min="1798" max="1798" width="4.85546875" style="88" customWidth="1"/>
    <col min="1799" max="1799" width="5.28515625" style="88" customWidth="1"/>
    <col min="1800" max="1800" width="2" style="88" customWidth="1"/>
    <col min="1801" max="1802" width="12.140625" style="88" customWidth="1"/>
    <col min="1803" max="1803" width="12" style="88" customWidth="1"/>
    <col min="1804" max="1804" width="10.140625" style="88" customWidth="1"/>
    <col min="1805" max="1805" width="0.140625" style="88" customWidth="1"/>
    <col min="1806" max="1806" width="1" style="88" customWidth="1"/>
    <col min="1807" max="1807" width="7" style="88" customWidth="1"/>
    <col min="1808" max="1808" width="0.85546875" style="88" customWidth="1"/>
    <col min="1809" max="1809" width="3.28515625" style="88" customWidth="1"/>
    <col min="1810" max="1810" width="10.28515625" style="88" customWidth="1"/>
    <col min="1811" max="1811" width="1" style="88" customWidth="1"/>
    <col min="1812" max="1812" width="0" style="88" hidden="1" customWidth="1"/>
    <col min="1813" max="1813" width="9.140625" style="88"/>
    <col min="1814" max="1814" width="3" style="88" customWidth="1"/>
    <col min="1815" max="1815" width="9.140625" style="88"/>
    <col min="1816" max="1816" width="3.28515625" style="88" customWidth="1"/>
    <col min="1817" max="1817" width="2.42578125" style="88" customWidth="1"/>
    <col min="1818" max="2048" width="9.140625" style="88"/>
    <col min="2049" max="2049" width="1.28515625" style="88" customWidth="1"/>
    <col min="2050" max="2050" width="11.5703125" style="88" customWidth="1"/>
    <col min="2051" max="2051" width="14.28515625" style="88" customWidth="1"/>
    <col min="2052" max="2052" width="6.28515625" style="88" customWidth="1"/>
    <col min="2053" max="2053" width="4" style="88" customWidth="1"/>
    <col min="2054" max="2054" width="4.85546875" style="88" customWidth="1"/>
    <col min="2055" max="2055" width="5.28515625" style="88" customWidth="1"/>
    <col min="2056" max="2056" width="2" style="88" customWidth="1"/>
    <col min="2057" max="2058" width="12.140625" style="88" customWidth="1"/>
    <col min="2059" max="2059" width="12" style="88" customWidth="1"/>
    <col min="2060" max="2060" width="10.140625" style="88" customWidth="1"/>
    <col min="2061" max="2061" width="0.140625" style="88" customWidth="1"/>
    <col min="2062" max="2062" width="1" style="88" customWidth="1"/>
    <col min="2063" max="2063" width="7" style="88" customWidth="1"/>
    <col min="2064" max="2064" width="0.85546875" style="88" customWidth="1"/>
    <col min="2065" max="2065" width="3.28515625" style="88" customWidth="1"/>
    <col min="2066" max="2066" width="10.28515625" style="88" customWidth="1"/>
    <col min="2067" max="2067" width="1" style="88" customWidth="1"/>
    <col min="2068" max="2068" width="0" style="88" hidden="1" customWidth="1"/>
    <col min="2069" max="2069" width="9.140625" style="88"/>
    <col min="2070" max="2070" width="3" style="88" customWidth="1"/>
    <col min="2071" max="2071" width="9.140625" style="88"/>
    <col min="2072" max="2072" width="3.28515625" style="88" customWidth="1"/>
    <col min="2073" max="2073" width="2.42578125" style="88" customWidth="1"/>
    <col min="2074" max="2304" width="9.140625" style="88"/>
    <col min="2305" max="2305" width="1.28515625" style="88" customWidth="1"/>
    <col min="2306" max="2306" width="11.5703125" style="88" customWidth="1"/>
    <col min="2307" max="2307" width="14.28515625" style="88" customWidth="1"/>
    <col min="2308" max="2308" width="6.28515625" style="88" customWidth="1"/>
    <col min="2309" max="2309" width="4" style="88" customWidth="1"/>
    <col min="2310" max="2310" width="4.85546875" style="88" customWidth="1"/>
    <col min="2311" max="2311" width="5.28515625" style="88" customWidth="1"/>
    <col min="2312" max="2312" width="2" style="88" customWidth="1"/>
    <col min="2313" max="2314" width="12.140625" style="88" customWidth="1"/>
    <col min="2315" max="2315" width="12" style="88" customWidth="1"/>
    <col min="2316" max="2316" width="10.140625" style="88" customWidth="1"/>
    <col min="2317" max="2317" width="0.140625" style="88" customWidth="1"/>
    <col min="2318" max="2318" width="1" style="88" customWidth="1"/>
    <col min="2319" max="2319" width="7" style="88" customWidth="1"/>
    <col min="2320" max="2320" width="0.85546875" style="88" customWidth="1"/>
    <col min="2321" max="2321" width="3.28515625" style="88" customWidth="1"/>
    <col min="2322" max="2322" width="10.28515625" style="88" customWidth="1"/>
    <col min="2323" max="2323" width="1" style="88" customWidth="1"/>
    <col min="2324" max="2324" width="0" style="88" hidden="1" customWidth="1"/>
    <col min="2325" max="2325" width="9.140625" style="88"/>
    <col min="2326" max="2326" width="3" style="88" customWidth="1"/>
    <col min="2327" max="2327" width="9.140625" style="88"/>
    <col min="2328" max="2328" width="3.28515625" style="88" customWidth="1"/>
    <col min="2329" max="2329" width="2.42578125" style="88" customWidth="1"/>
    <col min="2330" max="2560" width="9.140625" style="88"/>
    <col min="2561" max="2561" width="1.28515625" style="88" customWidth="1"/>
    <col min="2562" max="2562" width="11.5703125" style="88" customWidth="1"/>
    <col min="2563" max="2563" width="14.28515625" style="88" customWidth="1"/>
    <col min="2564" max="2564" width="6.28515625" style="88" customWidth="1"/>
    <col min="2565" max="2565" width="4" style="88" customWidth="1"/>
    <col min="2566" max="2566" width="4.85546875" style="88" customWidth="1"/>
    <col min="2567" max="2567" width="5.28515625" style="88" customWidth="1"/>
    <col min="2568" max="2568" width="2" style="88" customWidth="1"/>
    <col min="2569" max="2570" width="12.140625" style="88" customWidth="1"/>
    <col min="2571" max="2571" width="12" style="88" customWidth="1"/>
    <col min="2572" max="2572" width="10.140625" style="88" customWidth="1"/>
    <col min="2573" max="2573" width="0.140625" style="88" customWidth="1"/>
    <col min="2574" max="2574" width="1" style="88" customWidth="1"/>
    <col min="2575" max="2575" width="7" style="88" customWidth="1"/>
    <col min="2576" max="2576" width="0.85546875" style="88" customWidth="1"/>
    <col min="2577" max="2577" width="3.28515625" style="88" customWidth="1"/>
    <col min="2578" max="2578" width="10.28515625" style="88" customWidth="1"/>
    <col min="2579" max="2579" width="1" style="88" customWidth="1"/>
    <col min="2580" max="2580" width="0" style="88" hidden="1" customWidth="1"/>
    <col min="2581" max="2581" width="9.140625" style="88"/>
    <col min="2582" max="2582" width="3" style="88" customWidth="1"/>
    <col min="2583" max="2583" width="9.140625" style="88"/>
    <col min="2584" max="2584" width="3.28515625" style="88" customWidth="1"/>
    <col min="2585" max="2585" width="2.42578125" style="88" customWidth="1"/>
    <col min="2586" max="2816" width="9.140625" style="88"/>
    <col min="2817" max="2817" width="1.28515625" style="88" customWidth="1"/>
    <col min="2818" max="2818" width="11.5703125" style="88" customWidth="1"/>
    <col min="2819" max="2819" width="14.28515625" style="88" customWidth="1"/>
    <col min="2820" max="2820" width="6.28515625" style="88" customWidth="1"/>
    <col min="2821" max="2821" width="4" style="88" customWidth="1"/>
    <col min="2822" max="2822" width="4.85546875" style="88" customWidth="1"/>
    <col min="2823" max="2823" width="5.28515625" style="88" customWidth="1"/>
    <col min="2824" max="2824" width="2" style="88" customWidth="1"/>
    <col min="2825" max="2826" width="12.140625" style="88" customWidth="1"/>
    <col min="2827" max="2827" width="12" style="88" customWidth="1"/>
    <col min="2828" max="2828" width="10.140625" style="88" customWidth="1"/>
    <col min="2829" max="2829" width="0.140625" style="88" customWidth="1"/>
    <col min="2830" max="2830" width="1" style="88" customWidth="1"/>
    <col min="2831" max="2831" width="7" style="88" customWidth="1"/>
    <col min="2832" max="2832" width="0.85546875" style="88" customWidth="1"/>
    <col min="2833" max="2833" width="3.28515625" style="88" customWidth="1"/>
    <col min="2834" max="2834" width="10.28515625" style="88" customWidth="1"/>
    <col min="2835" max="2835" width="1" style="88" customWidth="1"/>
    <col min="2836" max="2836" width="0" style="88" hidden="1" customWidth="1"/>
    <col min="2837" max="2837" width="9.140625" style="88"/>
    <col min="2838" max="2838" width="3" style="88" customWidth="1"/>
    <col min="2839" max="2839" width="9.140625" style="88"/>
    <col min="2840" max="2840" width="3.28515625" style="88" customWidth="1"/>
    <col min="2841" max="2841" width="2.42578125" style="88" customWidth="1"/>
    <col min="2842" max="3072" width="9.140625" style="88"/>
    <col min="3073" max="3073" width="1.28515625" style="88" customWidth="1"/>
    <col min="3074" max="3074" width="11.5703125" style="88" customWidth="1"/>
    <col min="3075" max="3075" width="14.28515625" style="88" customWidth="1"/>
    <col min="3076" max="3076" width="6.28515625" style="88" customWidth="1"/>
    <col min="3077" max="3077" width="4" style="88" customWidth="1"/>
    <col min="3078" max="3078" width="4.85546875" style="88" customWidth="1"/>
    <col min="3079" max="3079" width="5.28515625" style="88" customWidth="1"/>
    <col min="3080" max="3080" width="2" style="88" customWidth="1"/>
    <col min="3081" max="3082" width="12.140625" style="88" customWidth="1"/>
    <col min="3083" max="3083" width="12" style="88" customWidth="1"/>
    <col min="3084" max="3084" width="10.140625" style="88" customWidth="1"/>
    <col min="3085" max="3085" width="0.140625" style="88" customWidth="1"/>
    <col min="3086" max="3086" width="1" style="88" customWidth="1"/>
    <col min="3087" max="3087" width="7" style="88" customWidth="1"/>
    <col min="3088" max="3088" width="0.85546875" style="88" customWidth="1"/>
    <col min="3089" max="3089" width="3.28515625" style="88" customWidth="1"/>
    <col min="3090" max="3090" width="10.28515625" style="88" customWidth="1"/>
    <col min="3091" max="3091" width="1" style="88" customWidth="1"/>
    <col min="3092" max="3092" width="0" style="88" hidden="1" customWidth="1"/>
    <col min="3093" max="3093" width="9.140625" style="88"/>
    <col min="3094" max="3094" width="3" style="88" customWidth="1"/>
    <col min="3095" max="3095" width="9.140625" style="88"/>
    <col min="3096" max="3096" width="3.28515625" style="88" customWidth="1"/>
    <col min="3097" max="3097" width="2.42578125" style="88" customWidth="1"/>
    <col min="3098" max="3328" width="9.140625" style="88"/>
    <col min="3329" max="3329" width="1.28515625" style="88" customWidth="1"/>
    <col min="3330" max="3330" width="11.5703125" style="88" customWidth="1"/>
    <col min="3331" max="3331" width="14.28515625" style="88" customWidth="1"/>
    <col min="3332" max="3332" width="6.28515625" style="88" customWidth="1"/>
    <col min="3333" max="3333" width="4" style="88" customWidth="1"/>
    <col min="3334" max="3334" width="4.85546875" style="88" customWidth="1"/>
    <col min="3335" max="3335" width="5.28515625" style="88" customWidth="1"/>
    <col min="3336" max="3336" width="2" style="88" customWidth="1"/>
    <col min="3337" max="3338" width="12.140625" style="88" customWidth="1"/>
    <col min="3339" max="3339" width="12" style="88" customWidth="1"/>
    <col min="3340" max="3340" width="10.140625" style="88" customWidth="1"/>
    <col min="3341" max="3341" width="0.140625" style="88" customWidth="1"/>
    <col min="3342" max="3342" width="1" style="88" customWidth="1"/>
    <col min="3343" max="3343" width="7" style="88" customWidth="1"/>
    <col min="3344" max="3344" width="0.85546875" style="88" customWidth="1"/>
    <col min="3345" max="3345" width="3.28515625" style="88" customWidth="1"/>
    <col min="3346" max="3346" width="10.28515625" style="88" customWidth="1"/>
    <col min="3347" max="3347" width="1" style="88" customWidth="1"/>
    <col min="3348" max="3348" width="0" style="88" hidden="1" customWidth="1"/>
    <col min="3349" max="3349" width="9.140625" style="88"/>
    <col min="3350" max="3350" width="3" style="88" customWidth="1"/>
    <col min="3351" max="3351" width="9.140625" style="88"/>
    <col min="3352" max="3352" width="3.28515625" style="88" customWidth="1"/>
    <col min="3353" max="3353" width="2.42578125" style="88" customWidth="1"/>
    <col min="3354" max="3584" width="9.140625" style="88"/>
    <col min="3585" max="3585" width="1.28515625" style="88" customWidth="1"/>
    <col min="3586" max="3586" width="11.5703125" style="88" customWidth="1"/>
    <col min="3587" max="3587" width="14.28515625" style="88" customWidth="1"/>
    <col min="3588" max="3588" width="6.28515625" style="88" customWidth="1"/>
    <col min="3589" max="3589" width="4" style="88" customWidth="1"/>
    <col min="3590" max="3590" width="4.85546875" style="88" customWidth="1"/>
    <col min="3591" max="3591" width="5.28515625" style="88" customWidth="1"/>
    <col min="3592" max="3592" width="2" style="88" customWidth="1"/>
    <col min="3593" max="3594" width="12.140625" style="88" customWidth="1"/>
    <col min="3595" max="3595" width="12" style="88" customWidth="1"/>
    <col min="3596" max="3596" width="10.140625" style="88" customWidth="1"/>
    <col min="3597" max="3597" width="0.140625" style="88" customWidth="1"/>
    <col min="3598" max="3598" width="1" style="88" customWidth="1"/>
    <col min="3599" max="3599" width="7" style="88" customWidth="1"/>
    <col min="3600" max="3600" width="0.85546875" style="88" customWidth="1"/>
    <col min="3601" max="3601" width="3.28515625" style="88" customWidth="1"/>
    <col min="3602" max="3602" width="10.28515625" style="88" customWidth="1"/>
    <col min="3603" max="3603" width="1" style="88" customWidth="1"/>
    <col min="3604" max="3604" width="0" style="88" hidden="1" customWidth="1"/>
    <col min="3605" max="3605" width="9.140625" style="88"/>
    <col min="3606" max="3606" width="3" style="88" customWidth="1"/>
    <col min="3607" max="3607" width="9.140625" style="88"/>
    <col min="3608" max="3608" width="3.28515625" style="88" customWidth="1"/>
    <col min="3609" max="3609" width="2.42578125" style="88" customWidth="1"/>
    <col min="3610" max="3840" width="9.140625" style="88"/>
    <col min="3841" max="3841" width="1.28515625" style="88" customWidth="1"/>
    <col min="3842" max="3842" width="11.5703125" style="88" customWidth="1"/>
    <col min="3843" max="3843" width="14.28515625" style="88" customWidth="1"/>
    <col min="3844" max="3844" width="6.28515625" style="88" customWidth="1"/>
    <col min="3845" max="3845" width="4" style="88" customWidth="1"/>
    <col min="3846" max="3846" width="4.85546875" style="88" customWidth="1"/>
    <col min="3847" max="3847" width="5.28515625" style="88" customWidth="1"/>
    <col min="3848" max="3848" width="2" style="88" customWidth="1"/>
    <col min="3849" max="3850" width="12.140625" style="88" customWidth="1"/>
    <col min="3851" max="3851" width="12" style="88" customWidth="1"/>
    <col min="3852" max="3852" width="10.140625" style="88" customWidth="1"/>
    <col min="3853" max="3853" width="0.140625" style="88" customWidth="1"/>
    <col min="3854" max="3854" width="1" style="88" customWidth="1"/>
    <col min="3855" max="3855" width="7" style="88" customWidth="1"/>
    <col min="3856" max="3856" width="0.85546875" style="88" customWidth="1"/>
    <col min="3857" max="3857" width="3.28515625" style="88" customWidth="1"/>
    <col min="3858" max="3858" width="10.28515625" style="88" customWidth="1"/>
    <col min="3859" max="3859" width="1" style="88" customWidth="1"/>
    <col min="3860" max="3860" width="0" style="88" hidden="1" customWidth="1"/>
    <col min="3861" max="3861" width="9.140625" style="88"/>
    <col min="3862" max="3862" width="3" style="88" customWidth="1"/>
    <col min="3863" max="3863" width="9.140625" style="88"/>
    <col min="3864" max="3864" width="3.28515625" style="88" customWidth="1"/>
    <col min="3865" max="3865" width="2.42578125" style="88" customWidth="1"/>
    <col min="3866" max="4096" width="9.140625" style="88"/>
    <col min="4097" max="4097" width="1.28515625" style="88" customWidth="1"/>
    <col min="4098" max="4098" width="11.5703125" style="88" customWidth="1"/>
    <col min="4099" max="4099" width="14.28515625" style="88" customWidth="1"/>
    <col min="4100" max="4100" width="6.28515625" style="88" customWidth="1"/>
    <col min="4101" max="4101" width="4" style="88" customWidth="1"/>
    <col min="4102" max="4102" width="4.85546875" style="88" customWidth="1"/>
    <col min="4103" max="4103" width="5.28515625" style="88" customWidth="1"/>
    <col min="4104" max="4104" width="2" style="88" customWidth="1"/>
    <col min="4105" max="4106" width="12.140625" style="88" customWidth="1"/>
    <col min="4107" max="4107" width="12" style="88" customWidth="1"/>
    <col min="4108" max="4108" width="10.140625" style="88" customWidth="1"/>
    <col min="4109" max="4109" width="0.140625" style="88" customWidth="1"/>
    <col min="4110" max="4110" width="1" style="88" customWidth="1"/>
    <col min="4111" max="4111" width="7" style="88" customWidth="1"/>
    <col min="4112" max="4112" width="0.85546875" style="88" customWidth="1"/>
    <col min="4113" max="4113" width="3.28515625" style="88" customWidth="1"/>
    <col min="4114" max="4114" width="10.28515625" style="88" customWidth="1"/>
    <col min="4115" max="4115" width="1" style="88" customWidth="1"/>
    <col min="4116" max="4116" width="0" style="88" hidden="1" customWidth="1"/>
    <col min="4117" max="4117" width="9.140625" style="88"/>
    <col min="4118" max="4118" width="3" style="88" customWidth="1"/>
    <col min="4119" max="4119" width="9.140625" style="88"/>
    <col min="4120" max="4120" width="3.28515625" style="88" customWidth="1"/>
    <col min="4121" max="4121" width="2.42578125" style="88" customWidth="1"/>
    <col min="4122" max="4352" width="9.140625" style="88"/>
    <col min="4353" max="4353" width="1.28515625" style="88" customWidth="1"/>
    <col min="4354" max="4354" width="11.5703125" style="88" customWidth="1"/>
    <col min="4355" max="4355" width="14.28515625" style="88" customWidth="1"/>
    <col min="4356" max="4356" width="6.28515625" style="88" customWidth="1"/>
    <col min="4357" max="4357" width="4" style="88" customWidth="1"/>
    <col min="4358" max="4358" width="4.85546875" style="88" customWidth="1"/>
    <col min="4359" max="4359" width="5.28515625" style="88" customWidth="1"/>
    <col min="4360" max="4360" width="2" style="88" customWidth="1"/>
    <col min="4361" max="4362" width="12.140625" style="88" customWidth="1"/>
    <col min="4363" max="4363" width="12" style="88" customWidth="1"/>
    <col min="4364" max="4364" width="10.140625" style="88" customWidth="1"/>
    <col min="4365" max="4365" width="0.140625" style="88" customWidth="1"/>
    <col min="4366" max="4366" width="1" style="88" customWidth="1"/>
    <col min="4367" max="4367" width="7" style="88" customWidth="1"/>
    <col min="4368" max="4368" width="0.85546875" style="88" customWidth="1"/>
    <col min="4369" max="4369" width="3.28515625" style="88" customWidth="1"/>
    <col min="4370" max="4370" width="10.28515625" style="88" customWidth="1"/>
    <col min="4371" max="4371" width="1" style="88" customWidth="1"/>
    <col min="4372" max="4372" width="0" style="88" hidden="1" customWidth="1"/>
    <col min="4373" max="4373" width="9.140625" style="88"/>
    <col min="4374" max="4374" width="3" style="88" customWidth="1"/>
    <col min="4375" max="4375" width="9.140625" style="88"/>
    <col min="4376" max="4376" width="3.28515625" style="88" customWidth="1"/>
    <col min="4377" max="4377" width="2.42578125" style="88" customWidth="1"/>
    <col min="4378" max="4608" width="9.140625" style="88"/>
    <col min="4609" max="4609" width="1.28515625" style="88" customWidth="1"/>
    <col min="4610" max="4610" width="11.5703125" style="88" customWidth="1"/>
    <col min="4611" max="4611" width="14.28515625" style="88" customWidth="1"/>
    <col min="4612" max="4612" width="6.28515625" style="88" customWidth="1"/>
    <col min="4613" max="4613" width="4" style="88" customWidth="1"/>
    <col min="4614" max="4614" width="4.85546875" style="88" customWidth="1"/>
    <col min="4615" max="4615" width="5.28515625" style="88" customWidth="1"/>
    <col min="4616" max="4616" width="2" style="88" customWidth="1"/>
    <col min="4617" max="4618" width="12.140625" style="88" customWidth="1"/>
    <col min="4619" max="4619" width="12" style="88" customWidth="1"/>
    <col min="4620" max="4620" width="10.140625" style="88" customWidth="1"/>
    <col min="4621" max="4621" width="0.140625" style="88" customWidth="1"/>
    <col min="4622" max="4622" width="1" style="88" customWidth="1"/>
    <col min="4623" max="4623" width="7" style="88" customWidth="1"/>
    <col min="4624" max="4624" width="0.85546875" style="88" customWidth="1"/>
    <col min="4625" max="4625" width="3.28515625" style="88" customWidth="1"/>
    <col min="4626" max="4626" width="10.28515625" style="88" customWidth="1"/>
    <col min="4627" max="4627" width="1" style="88" customWidth="1"/>
    <col min="4628" max="4628" width="0" style="88" hidden="1" customWidth="1"/>
    <col min="4629" max="4629" width="9.140625" style="88"/>
    <col min="4630" max="4630" width="3" style="88" customWidth="1"/>
    <col min="4631" max="4631" width="9.140625" style="88"/>
    <col min="4632" max="4632" width="3.28515625" style="88" customWidth="1"/>
    <col min="4633" max="4633" width="2.42578125" style="88" customWidth="1"/>
    <col min="4634" max="4864" width="9.140625" style="88"/>
    <col min="4865" max="4865" width="1.28515625" style="88" customWidth="1"/>
    <col min="4866" max="4866" width="11.5703125" style="88" customWidth="1"/>
    <col min="4867" max="4867" width="14.28515625" style="88" customWidth="1"/>
    <col min="4868" max="4868" width="6.28515625" style="88" customWidth="1"/>
    <col min="4869" max="4869" width="4" style="88" customWidth="1"/>
    <col min="4870" max="4870" width="4.85546875" style="88" customWidth="1"/>
    <col min="4871" max="4871" width="5.28515625" style="88" customWidth="1"/>
    <col min="4872" max="4872" width="2" style="88" customWidth="1"/>
    <col min="4873" max="4874" width="12.140625" style="88" customWidth="1"/>
    <col min="4875" max="4875" width="12" style="88" customWidth="1"/>
    <col min="4876" max="4876" width="10.140625" style="88" customWidth="1"/>
    <col min="4877" max="4877" width="0.140625" style="88" customWidth="1"/>
    <col min="4878" max="4878" width="1" style="88" customWidth="1"/>
    <col min="4879" max="4879" width="7" style="88" customWidth="1"/>
    <col min="4880" max="4880" width="0.85546875" style="88" customWidth="1"/>
    <col min="4881" max="4881" width="3.28515625" style="88" customWidth="1"/>
    <col min="4882" max="4882" width="10.28515625" style="88" customWidth="1"/>
    <col min="4883" max="4883" width="1" style="88" customWidth="1"/>
    <col min="4884" max="4884" width="0" style="88" hidden="1" customWidth="1"/>
    <col min="4885" max="4885" width="9.140625" style="88"/>
    <col min="4886" max="4886" width="3" style="88" customWidth="1"/>
    <col min="4887" max="4887" width="9.140625" style="88"/>
    <col min="4888" max="4888" width="3.28515625" style="88" customWidth="1"/>
    <col min="4889" max="4889" width="2.42578125" style="88" customWidth="1"/>
    <col min="4890" max="5120" width="9.140625" style="88"/>
    <col min="5121" max="5121" width="1.28515625" style="88" customWidth="1"/>
    <col min="5122" max="5122" width="11.5703125" style="88" customWidth="1"/>
    <col min="5123" max="5123" width="14.28515625" style="88" customWidth="1"/>
    <col min="5124" max="5124" width="6.28515625" style="88" customWidth="1"/>
    <col min="5125" max="5125" width="4" style="88" customWidth="1"/>
    <col min="5126" max="5126" width="4.85546875" style="88" customWidth="1"/>
    <col min="5127" max="5127" width="5.28515625" style="88" customWidth="1"/>
    <col min="5128" max="5128" width="2" style="88" customWidth="1"/>
    <col min="5129" max="5130" width="12.140625" style="88" customWidth="1"/>
    <col min="5131" max="5131" width="12" style="88" customWidth="1"/>
    <col min="5132" max="5132" width="10.140625" style="88" customWidth="1"/>
    <col min="5133" max="5133" width="0.140625" style="88" customWidth="1"/>
    <col min="5134" max="5134" width="1" style="88" customWidth="1"/>
    <col min="5135" max="5135" width="7" style="88" customWidth="1"/>
    <col min="5136" max="5136" width="0.85546875" style="88" customWidth="1"/>
    <col min="5137" max="5137" width="3.28515625" style="88" customWidth="1"/>
    <col min="5138" max="5138" width="10.28515625" style="88" customWidth="1"/>
    <col min="5139" max="5139" width="1" style="88" customWidth="1"/>
    <col min="5140" max="5140" width="0" style="88" hidden="1" customWidth="1"/>
    <col min="5141" max="5141" width="9.140625" style="88"/>
    <col min="5142" max="5142" width="3" style="88" customWidth="1"/>
    <col min="5143" max="5143" width="9.140625" style="88"/>
    <col min="5144" max="5144" width="3.28515625" style="88" customWidth="1"/>
    <col min="5145" max="5145" width="2.42578125" style="88" customWidth="1"/>
    <col min="5146" max="5376" width="9.140625" style="88"/>
    <col min="5377" max="5377" width="1.28515625" style="88" customWidth="1"/>
    <col min="5378" max="5378" width="11.5703125" style="88" customWidth="1"/>
    <col min="5379" max="5379" width="14.28515625" style="88" customWidth="1"/>
    <col min="5380" max="5380" width="6.28515625" style="88" customWidth="1"/>
    <col min="5381" max="5381" width="4" style="88" customWidth="1"/>
    <col min="5382" max="5382" width="4.85546875" style="88" customWidth="1"/>
    <col min="5383" max="5383" width="5.28515625" style="88" customWidth="1"/>
    <col min="5384" max="5384" width="2" style="88" customWidth="1"/>
    <col min="5385" max="5386" width="12.140625" style="88" customWidth="1"/>
    <col min="5387" max="5387" width="12" style="88" customWidth="1"/>
    <col min="5388" max="5388" width="10.140625" style="88" customWidth="1"/>
    <col min="5389" max="5389" width="0.140625" style="88" customWidth="1"/>
    <col min="5390" max="5390" width="1" style="88" customWidth="1"/>
    <col min="5391" max="5391" width="7" style="88" customWidth="1"/>
    <col min="5392" max="5392" width="0.85546875" style="88" customWidth="1"/>
    <col min="5393" max="5393" width="3.28515625" style="88" customWidth="1"/>
    <col min="5394" max="5394" width="10.28515625" style="88" customWidth="1"/>
    <col min="5395" max="5395" width="1" style="88" customWidth="1"/>
    <col min="5396" max="5396" width="0" style="88" hidden="1" customWidth="1"/>
    <col min="5397" max="5397" width="9.140625" style="88"/>
    <col min="5398" max="5398" width="3" style="88" customWidth="1"/>
    <col min="5399" max="5399" width="9.140625" style="88"/>
    <col min="5400" max="5400" width="3.28515625" style="88" customWidth="1"/>
    <col min="5401" max="5401" width="2.42578125" style="88" customWidth="1"/>
    <col min="5402" max="5632" width="9.140625" style="88"/>
    <col min="5633" max="5633" width="1.28515625" style="88" customWidth="1"/>
    <col min="5634" max="5634" width="11.5703125" style="88" customWidth="1"/>
    <col min="5635" max="5635" width="14.28515625" style="88" customWidth="1"/>
    <col min="5636" max="5636" width="6.28515625" style="88" customWidth="1"/>
    <col min="5637" max="5637" width="4" style="88" customWidth="1"/>
    <col min="5638" max="5638" width="4.85546875" style="88" customWidth="1"/>
    <col min="5639" max="5639" width="5.28515625" style="88" customWidth="1"/>
    <col min="5640" max="5640" width="2" style="88" customWidth="1"/>
    <col min="5641" max="5642" width="12.140625" style="88" customWidth="1"/>
    <col min="5643" max="5643" width="12" style="88" customWidth="1"/>
    <col min="5644" max="5644" width="10.140625" style="88" customWidth="1"/>
    <col min="5645" max="5645" width="0.140625" style="88" customWidth="1"/>
    <col min="5646" max="5646" width="1" style="88" customWidth="1"/>
    <col min="5647" max="5647" width="7" style="88" customWidth="1"/>
    <col min="5648" max="5648" width="0.85546875" style="88" customWidth="1"/>
    <col min="5649" max="5649" width="3.28515625" style="88" customWidth="1"/>
    <col min="5650" max="5650" width="10.28515625" style="88" customWidth="1"/>
    <col min="5651" max="5651" width="1" style="88" customWidth="1"/>
    <col min="5652" max="5652" width="0" style="88" hidden="1" customWidth="1"/>
    <col min="5653" max="5653" width="9.140625" style="88"/>
    <col min="5654" max="5654" width="3" style="88" customWidth="1"/>
    <col min="5655" max="5655" width="9.140625" style="88"/>
    <col min="5656" max="5656" width="3.28515625" style="88" customWidth="1"/>
    <col min="5657" max="5657" width="2.42578125" style="88" customWidth="1"/>
    <col min="5658" max="5888" width="9.140625" style="88"/>
    <col min="5889" max="5889" width="1.28515625" style="88" customWidth="1"/>
    <col min="5890" max="5890" width="11.5703125" style="88" customWidth="1"/>
    <col min="5891" max="5891" width="14.28515625" style="88" customWidth="1"/>
    <col min="5892" max="5892" width="6.28515625" style="88" customWidth="1"/>
    <col min="5893" max="5893" width="4" style="88" customWidth="1"/>
    <col min="5894" max="5894" width="4.85546875" style="88" customWidth="1"/>
    <col min="5895" max="5895" width="5.28515625" style="88" customWidth="1"/>
    <col min="5896" max="5896" width="2" style="88" customWidth="1"/>
    <col min="5897" max="5898" width="12.140625" style="88" customWidth="1"/>
    <col min="5899" max="5899" width="12" style="88" customWidth="1"/>
    <col min="5900" max="5900" width="10.140625" style="88" customWidth="1"/>
    <col min="5901" max="5901" width="0.140625" style="88" customWidth="1"/>
    <col min="5902" max="5902" width="1" style="88" customWidth="1"/>
    <col min="5903" max="5903" width="7" style="88" customWidth="1"/>
    <col min="5904" max="5904" width="0.85546875" style="88" customWidth="1"/>
    <col min="5905" max="5905" width="3.28515625" style="88" customWidth="1"/>
    <col min="5906" max="5906" width="10.28515625" style="88" customWidth="1"/>
    <col min="5907" max="5907" width="1" style="88" customWidth="1"/>
    <col min="5908" max="5908" width="0" style="88" hidden="1" customWidth="1"/>
    <col min="5909" max="5909" width="9.140625" style="88"/>
    <col min="5910" max="5910" width="3" style="88" customWidth="1"/>
    <col min="5911" max="5911" width="9.140625" style="88"/>
    <col min="5912" max="5912" width="3.28515625" style="88" customWidth="1"/>
    <col min="5913" max="5913" width="2.42578125" style="88" customWidth="1"/>
    <col min="5914" max="6144" width="9.140625" style="88"/>
    <col min="6145" max="6145" width="1.28515625" style="88" customWidth="1"/>
    <col min="6146" max="6146" width="11.5703125" style="88" customWidth="1"/>
    <col min="6147" max="6147" width="14.28515625" style="88" customWidth="1"/>
    <col min="6148" max="6148" width="6.28515625" style="88" customWidth="1"/>
    <col min="6149" max="6149" width="4" style="88" customWidth="1"/>
    <col min="6150" max="6150" width="4.85546875" style="88" customWidth="1"/>
    <col min="6151" max="6151" width="5.28515625" style="88" customWidth="1"/>
    <col min="6152" max="6152" width="2" style="88" customWidth="1"/>
    <col min="6153" max="6154" width="12.140625" style="88" customWidth="1"/>
    <col min="6155" max="6155" width="12" style="88" customWidth="1"/>
    <col min="6156" max="6156" width="10.140625" style="88" customWidth="1"/>
    <col min="6157" max="6157" width="0.140625" style="88" customWidth="1"/>
    <col min="6158" max="6158" width="1" style="88" customWidth="1"/>
    <col min="6159" max="6159" width="7" style="88" customWidth="1"/>
    <col min="6160" max="6160" width="0.85546875" style="88" customWidth="1"/>
    <col min="6161" max="6161" width="3.28515625" style="88" customWidth="1"/>
    <col min="6162" max="6162" width="10.28515625" style="88" customWidth="1"/>
    <col min="6163" max="6163" width="1" style="88" customWidth="1"/>
    <col min="6164" max="6164" width="0" style="88" hidden="1" customWidth="1"/>
    <col min="6165" max="6165" width="9.140625" style="88"/>
    <col min="6166" max="6166" width="3" style="88" customWidth="1"/>
    <col min="6167" max="6167" width="9.140625" style="88"/>
    <col min="6168" max="6168" width="3.28515625" style="88" customWidth="1"/>
    <col min="6169" max="6169" width="2.42578125" style="88" customWidth="1"/>
    <col min="6170" max="6400" width="9.140625" style="88"/>
    <col min="6401" max="6401" width="1.28515625" style="88" customWidth="1"/>
    <col min="6402" max="6402" width="11.5703125" style="88" customWidth="1"/>
    <col min="6403" max="6403" width="14.28515625" style="88" customWidth="1"/>
    <col min="6404" max="6404" width="6.28515625" style="88" customWidth="1"/>
    <col min="6405" max="6405" width="4" style="88" customWidth="1"/>
    <col min="6406" max="6406" width="4.85546875" style="88" customWidth="1"/>
    <col min="6407" max="6407" width="5.28515625" style="88" customWidth="1"/>
    <col min="6408" max="6408" width="2" style="88" customWidth="1"/>
    <col min="6409" max="6410" width="12.140625" style="88" customWidth="1"/>
    <col min="6411" max="6411" width="12" style="88" customWidth="1"/>
    <col min="6412" max="6412" width="10.140625" style="88" customWidth="1"/>
    <col min="6413" max="6413" width="0.140625" style="88" customWidth="1"/>
    <col min="6414" max="6414" width="1" style="88" customWidth="1"/>
    <col min="6415" max="6415" width="7" style="88" customWidth="1"/>
    <col min="6416" max="6416" width="0.85546875" style="88" customWidth="1"/>
    <col min="6417" max="6417" width="3.28515625" style="88" customWidth="1"/>
    <col min="6418" max="6418" width="10.28515625" style="88" customWidth="1"/>
    <col min="6419" max="6419" width="1" style="88" customWidth="1"/>
    <col min="6420" max="6420" width="0" style="88" hidden="1" customWidth="1"/>
    <col min="6421" max="6421" width="9.140625" style="88"/>
    <col min="6422" max="6422" width="3" style="88" customWidth="1"/>
    <col min="6423" max="6423" width="9.140625" style="88"/>
    <col min="6424" max="6424" width="3.28515625" style="88" customWidth="1"/>
    <col min="6425" max="6425" width="2.42578125" style="88" customWidth="1"/>
    <col min="6426" max="6656" width="9.140625" style="88"/>
    <col min="6657" max="6657" width="1.28515625" style="88" customWidth="1"/>
    <col min="6658" max="6658" width="11.5703125" style="88" customWidth="1"/>
    <col min="6659" max="6659" width="14.28515625" style="88" customWidth="1"/>
    <col min="6660" max="6660" width="6.28515625" style="88" customWidth="1"/>
    <col min="6661" max="6661" width="4" style="88" customWidth="1"/>
    <col min="6662" max="6662" width="4.85546875" style="88" customWidth="1"/>
    <col min="6663" max="6663" width="5.28515625" style="88" customWidth="1"/>
    <col min="6664" max="6664" width="2" style="88" customWidth="1"/>
    <col min="6665" max="6666" width="12.140625" style="88" customWidth="1"/>
    <col min="6667" max="6667" width="12" style="88" customWidth="1"/>
    <col min="6668" max="6668" width="10.140625" style="88" customWidth="1"/>
    <col min="6669" max="6669" width="0.140625" style="88" customWidth="1"/>
    <col min="6670" max="6670" width="1" style="88" customWidth="1"/>
    <col min="6671" max="6671" width="7" style="88" customWidth="1"/>
    <col min="6672" max="6672" width="0.85546875" style="88" customWidth="1"/>
    <col min="6673" max="6673" width="3.28515625" style="88" customWidth="1"/>
    <col min="6674" max="6674" width="10.28515625" style="88" customWidth="1"/>
    <col min="6675" max="6675" width="1" style="88" customWidth="1"/>
    <col min="6676" max="6676" width="0" style="88" hidden="1" customWidth="1"/>
    <col min="6677" max="6677" width="9.140625" style="88"/>
    <col min="6678" max="6678" width="3" style="88" customWidth="1"/>
    <col min="6679" max="6679" width="9.140625" style="88"/>
    <col min="6680" max="6680" width="3.28515625" style="88" customWidth="1"/>
    <col min="6681" max="6681" width="2.42578125" style="88" customWidth="1"/>
    <col min="6682" max="6912" width="9.140625" style="88"/>
    <col min="6913" max="6913" width="1.28515625" style="88" customWidth="1"/>
    <col min="6914" max="6914" width="11.5703125" style="88" customWidth="1"/>
    <col min="6915" max="6915" width="14.28515625" style="88" customWidth="1"/>
    <col min="6916" max="6916" width="6.28515625" style="88" customWidth="1"/>
    <col min="6917" max="6917" width="4" style="88" customWidth="1"/>
    <col min="6918" max="6918" width="4.85546875" style="88" customWidth="1"/>
    <col min="6919" max="6919" width="5.28515625" style="88" customWidth="1"/>
    <col min="6920" max="6920" width="2" style="88" customWidth="1"/>
    <col min="6921" max="6922" width="12.140625" style="88" customWidth="1"/>
    <col min="6923" max="6923" width="12" style="88" customWidth="1"/>
    <col min="6924" max="6924" width="10.140625" style="88" customWidth="1"/>
    <col min="6925" max="6925" width="0.140625" style="88" customWidth="1"/>
    <col min="6926" max="6926" width="1" style="88" customWidth="1"/>
    <col min="6927" max="6927" width="7" style="88" customWidth="1"/>
    <col min="6928" max="6928" width="0.85546875" style="88" customWidth="1"/>
    <col min="6929" max="6929" width="3.28515625" style="88" customWidth="1"/>
    <col min="6930" max="6930" width="10.28515625" style="88" customWidth="1"/>
    <col min="6931" max="6931" width="1" style="88" customWidth="1"/>
    <col min="6932" max="6932" width="0" style="88" hidden="1" customWidth="1"/>
    <col min="6933" max="6933" width="9.140625" style="88"/>
    <col min="6934" max="6934" width="3" style="88" customWidth="1"/>
    <col min="6935" max="6935" width="9.140625" style="88"/>
    <col min="6936" max="6936" width="3.28515625" style="88" customWidth="1"/>
    <col min="6937" max="6937" width="2.42578125" style="88" customWidth="1"/>
    <col min="6938" max="7168" width="9.140625" style="88"/>
    <col min="7169" max="7169" width="1.28515625" style="88" customWidth="1"/>
    <col min="7170" max="7170" width="11.5703125" style="88" customWidth="1"/>
    <col min="7171" max="7171" width="14.28515625" style="88" customWidth="1"/>
    <col min="7172" max="7172" width="6.28515625" style="88" customWidth="1"/>
    <col min="7173" max="7173" width="4" style="88" customWidth="1"/>
    <col min="7174" max="7174" width="4.85546875" style="88" customWidth="1"/>
    <col min="7175" max="7175" width="5.28515625" style="88" customWidth="1"/>
    <col min="7176" max="7176" width="2" style="88" customWidth="1"/>
    <col min="7177" max="7178" width="12.140625" style="88" customWidth="1"/>
    <col min="7179" max="7179" width="12" style="88" customWidth="1"/>
    <col min="7180" max="7180" width="10.140625" style="88" customWidth="1"/>
    <col min="7181" max="7181" width="0.140625" style="88" customWidth="1"/>
    <col min="7182" max="7182" width="1" style="88" customWidth="1"/>
    <col min="7183" max="7183" width="7" style="88" customWidth="1"/>
    <col min="7184" max="7184" width="0.85546875" style="88" customWidth="1"/>
    <col min="7185" max="7185" width="3.28515625" style="88" customWidth="1"/>
    <col min="7186" max="7186" width="10.28515625" style="88" customWidth="1"/>
    <col min="7187" max="7187" width="1" style="88" customWidth="1"/>
    <col min="7188" max="7188" width="0" style="88" hidden="1" customWidth="1"/>
    <col min="7189" max="7189" width="9.140625" style="88"/>
    <col min="7190" max="7190" width="3" style="88" customWidth="1"/>
    <col min="7191" max="7191" width="9.140625" style="88"/>
    <col min="7192" max="7192" width="3.28515625" style="88" customWidth="1"/>
    <col min="7193" max="7193" width="2.42578125" style="88" customWidth="1"/>
    <col min="7194" max="7424" width="9.140625" style="88"/>
    <col min="7425" max="7425" width="1.28515625" style="88" customWidth="1"/>
    <col min="7426" max="7426" width="11.5703125" style="88" customWidth="1"/>
    <col min="7427" max="7427" width="14.28515625" style="88" customWidth="1"/>
    <col min="7428" max="7428" width="6.28515625" style="88" customWidth="1"/>
    <col min="7429" max="7429" width="4" style="88" customWidth="1"/>
    <col min="7430" max="7430" width="4.85546875" style="88" customWidth="1"/>
    <col min="7431" max="7431" width="5.28515625" style="88" customWidth="1"/>
    <col min="7432" max="7432" width="2" style="88" customWidth="1"/>
    <col min="7433" max="7434" width="12.140625" style="88" customWidth="1"/>
    <col min="7435" max="7435" width="12" style="88" customWidth="1"/>
    <col min="7436" max="7436" width="10.140625" style="88" customWidth="1"/>
    <col min="7437" max="7437" width="0.140625" style="88" customWidth="1"/>
    <col min="7438" max="7438" width="1" style="88" customWidth="1"/>
    <col min="7439" max="7439" width="7" style="88" customWidth="1"/>
    <col min="7440" max="7440" width="0.85546875" style="88" customWidth="1"/>
    <col min="7441" max="7441" width="3.28515625" style="88" customWidth="1"/>
    <col min="7442" max="7442" width="10.28515625" style="88" customWidth="1"/>
    <col min="7443" max="7443" width="1" style="88" customWidth="1"/>
    <col min="7444" max="7444" width="0" style="88" hidden="1" customWidth="1"/>
    <col min="7445" max="7445" width="9.140625" style="88"/>
    <col min="7446" max="7446" width="3" style="88" customWidth="1"/>
    <col min="7447" max="7447" width="9.140625" style="88"/>
    <col min="7448" max="7448" width="3.28515625" style="88" customWidth="1"/>
    <col min="7449" max="7449" width="2.42578125" style="88" customWidth="1"/>
    <col min="7450" max="7680" width="9.140625" style="88"/>
    <col min="7681" max="7681" width="1.28515625" style="88" customWidth="1"/>
    <col min="7682" max="7682" width="11.5703125" style="88" customWidth="1"/>
    <col min="7683" max="7683" width="14.28515625" style="88" customWidth="1"/>
    <col min="7684" max="7684" width="6.28515625" style="88" customWidth="1"/>
    <col min="7685" max="7685" width="4" style="88" customWidth="1"/>
    <col min="7686" max="7686" width="4.85546875" style="88" customWidth="1"/>
    <col min="7687" max="7687" width="5.28515625" style="88" customWidth="1"/>
    <col min="7688" max="7688" width="2" style="88" customWidth="1"/>
    <col min="7689" max="7690" width="12.140625" style="88" customWidth="1"/>
    <col min="7691" max="7691" width="12" style="88" customWidth="1"/>
    <col min="7692" max="7692" width="10.140625" style="88" customWidth="1"/>
    <col min="7693" max="7693" width="0.140625" style="88" customWidth="1"/>
    <col min="7694" max="7694" width="1" style="88" customWidth="1"/>
    <col min="7695" max="7695" width="7" style="88" customWidth="1"/>
    <col min="7696" max="7696" width="0.85546875" style="88" customWidth="1"/>
    <col min="7697" max="7697" width="3.28515625" style="88" customWidth="1"/>
    <col min="7698" max="7698" width="10.28515625" style="88" customWidth="1"/>
    <col min="7699" max="7699" width="1" style="88" customWidth="1"/>
    <col min="7700" max="7700" width="0" style="88" hidden="1" customWidth="1"/>
    <col min="7701" max="7701" width="9.140625" style="88"/>
    <col min="7702" max="7702" width="3" style="88" customWidth="1"/>
    <col min="7703" max="7703" width="9.140625" style="88"/>
    <col min="7704" max="7704" width="3.28515625" style="88" customWidth="1"/>
    <col min="7705" max="7705" width="2.42578125" style="88" customWidth="1"/>
    <col min="7706" max="7936" width="9.140625" style="88"/>
    <col min="7937" max="7937" width="1.28515625" style="88" customWidth="1"/>
    <col min="7938" max="7938" width="11.5703125" style="88" customWidth="1"/>
    <col min="7939" max="7939" width="14.28515625" style="88" customWidth="1"/>
    <col min="7940" max="7940" width="6.28515625" style="88" customWidth="1"/>
    <col min="7941" max="7941" width="4" style="88" customWidth="1"/>
    <col min="7942" max="7942" width="4.85546875" style="88" customWidth="1"/>
    <col min="7943" max="7943" width="5.28515625" style="88" customWidth="1"/>
    <col min="7944" max="7944" width="2" style="88" customWidth="1"/>
    <col min="7945" max="7946" width="12.140625" style="88" customWidth="1"/>
    <col min="7947" max="7947" width="12" style="88" customWidth="1"/>
    <col min="7948" max="7948" width="10.140625" style="88" customWidth="1"/>
    <col min="7949" max="7949" width="0.140625" style="88" customWidth="1"/>
    <col min="7950" max="7950" width="1" style="88" customWidth="1"/>
    <col min="7951" max="7951" width="7" style="88" customWidth="1"/>
    <col min="7952" max="7952" width="0.85546875" style="88" customWidth="1"/>
    <col min="7953" max="7953" width="3.28515625" style="88" customWidth="1"/>
    <col min="7954" max="7954" width="10.28515625" style="88" customWidth="1"/>
    <col min="7955" max="7955" width="1" style="88" customWidth="1"/>
    <col min="7956" max="7956" width="0" style="88" hidden="1" customWidth="1"/>
    <col min="7957" max="7957" width="9.140625" style="88"/>
    <col min="7958" max="7958" width="3" style="88" customWidth="1"/>
    <col min="7959" max="7959" width="9.140625" style="88"/>
    <col min="7960" max="7960" width="3.28515625" style="88" customWidth="1"/>
    <col min="7961" max="7961" width="2.42578125" style="88" customWidth="1"/>
    <col min="7962" max="8192" width="9.140625" style="88"/>
    <col min="8193" max="8193" width="1.28515625" style="88" customWidth="1"/>
    <col min="8194" max="8194" width="11.5703125" style="88" customWidth="1"/>
    <col min="8195" max="8195" width="14.28515625" style="88" customWidth="1"/>
    <col min="8196" max="8196" width="6.28515625" style="88" customWidth="1"/>
    <col min="8197" max="8197" width="4" style="88" customWidth="1"/>
    <col min="8198" max="8198" width="4.85546875" style="88" customWidth="1"/>
    <col min="8199" max="8199" width="5.28515625" style="88" customWidth="1"/>
    <col min="8200" max="8200" width="2" style="88" customWidth="1"/>
    <col min="8201" max="8202" width="12.140625" style="88" customWidth="1"/>
    <col min="8203" max="8203" width="12" style="88" customWidth="1"/>
    <col min="8204" max="8204" width="10.140625" style="88" customWidth="1"/>
    <col min="8205" max="8205" width="0.140625" style="88" customWidth="1"/>
    <col min="8206" max="8206" width="1" style="88" customWidth="1"/>
    <col min="8207" max="8207" width="7" style="88" customWidth="1"/>
    <col min="8208" max="8208" width="0.85546875" style="88" customWidth="1"/>
    <col min="8209" max="8209" width="3.28515625" style="88" customWidth="1"/>
    <col min="8210" max="8210" width="10.28515625" style="88" customWidth="1"/>
    <col min="8211" max="8211" width="1" style="88" customWidth="1"/>
    <col min="8212" max="8212" width="0" style="88" hidden="1" customWidth="1"/>
    <col min="8213" max="8213" width="9.140625" style="88"/>
    <col min="8214" max="8214" width="3" style="88" customWidth="1"/>
    <col min="8215" max="8215" width="9.140625" style="88"/>
    <col min="8216" max="8216" width="3.28515625" style="88" customWidth="1"/>
    <col min="8217" max="8217" width="2.42578125" style="88" customWidth="1"/>
    <col min="8218" max="8448" width="9.140625" style="88"/>
    <col min="8449" max="8449" width="1.28515625" style="88" customWidth="1"/>
    <col min="8450" max="8450" width="11.5703125" style="88" customWidth="1"/>
    <col min="8451" max="8451" width="14.28515625" style="88" customWidth="1"/>
    <col min="8452" max="8452" width="6.28515625" style="88" customWidth="1"/>
    <col min="8453" max="8453" width="4" style="88" customWidth="1"/>
    <col min="8454" max="8454" width="4.85546875" style="88" customWidth="1"/>
    <col min="8455" max="8455" width="5.28515625" style="88" customWidth="1"/>
    <col min="8456" max="8456" width="2" style="88" customWidth="1"/>
    <col min="8457" max="8458" width="12.140625" style="88" customWidth="1"/>
    <col min="8459" max="8459" width="12" style="88" customWidth="1"/>
    <col min="8460" max="8460" width="10.140625" style="88" customWidth="1"/>
    <col min="8461" max="8461" width="0.140625" style="88" customWidth="1"/>
    <col min="8462" max="8462" width="1" style="88" customWidth="1"/>
    <col min="8463" max="8463" width="7" style="88" customWidth="1"/>
    <col min="8464" max="8464" width="0.85546875" style="88" customWidth="1"/>
    <col min="8465" max="8465" width="3.28515625" style="88" customWidth="1"/>
    <col min="8466" max="8466" width="10.28515625" style="88" customWidth="1"/>
    <col min="8467" max="8467" width="1" style="88" customWidth="1"/>
    <col min="8468" max="8468" width="0" style="88" hidden="1" customWidth="1"/>
    <col min="8469" max="8469" width="9.140625" style="88"/>
    <col min="8470" max="8470" width="3" style="88" customWidth="1"/>
    <col min="8471" max="8471" width="9.140625" style="88"/>
    <col min="8472" max="8472" width="3.28515625" style="88" customWidth="1"/>
    <col min="8473" max="8473" width="2.42578125" style="88" customWidth="1"/>
    <col min="8474" max="8704" width="9.140625" style="88"/>
    <col min="8705" max="8705" width="1.28515625" style="88" customWidth="1"/>
    <col min="8706" max="8706" width="11.5703125" style="88" customWidth="1"/>
    <col min="8707" max="8707" width="14.28515625" style="88" customWidth="1"/>
    <col min="8708" max="8708" width="6.28515625" style="88" customWidth="1"/>
    <col min="8709" max="8709" width="4" style="88" customWidth="1"/>
    <col min="8710" max="8710" width="4.85546875" style="88" customWidth="1"/>
    <col min="8711" max="8711" width="5.28515625" style="88" customWidth="1"/>
    <col min="8712" max="8712" width="2" style="88" customWidth="1"/>
    <col min="8713" max="8714" width="12.140625" style="88" customWidth="1"/>
    <col min="8715" max="8715" width="12" style="88" customWidth="1"/>
    <col min="8716" max="8716" width="10.140625" style="88" customWidth="1"/>
    <col min="8717" max="8717" width="0.140625" style="88" customWidth="1"/>
    <col min="8718" max="8718" width="1" style="88" customWidth="1"/>
    <col min="8719" max="8719" width="7" style="88" customWidth="1"/>
    <col min="8720" max="8720" width="0.85546875" style="88" customWidth="1"/>
    <col min="8721" max="8721" width="3.28515625" style="88" customWidth="1"/>
    <col min="8722" max="8722" width="10.28515625" style="88" customWidth="1"/>
    <col min="8723" max="8723" width="1" style="88" customWidth="1"/>
    <col min="8724" max="8724" width="0" style="88" hidden="1" customWidth="1"/>
    <col min="8725" max="8725" width="9.140625" style="88"/>
    <col min="8726" max="8726" width="3" style="88" customWidth="1"/>
    <col min="8727" max="8727" width="9.140625" style="88"/>
    <col min="8728" max="8728" width="3.28515625" style="88" customWidth="1"/>
    <col min="8729" max="8729" width="2.42578125" style="88" customWidth="1"/>
    <col min="8730" max="8960" width="9.140625" style="88"/>
    <col min="8961" max="8961" width="1.28515625" style="88" customWidth="1"/>
    <col min="8962" max="8962" width="11.5703125" style="88" customWidth="1"/>
    <col min="8963" max="8963" width="14.28515625" style="88" customWidth="1"/>
    <col min="8964" max="8964" width="6.28515625" style="88" customWidth="1"/>
    <col min="8965" max="8965" width="4" style="88" customWidth="1"/>
    <col min="8966" max="8966" width="4.85546875" style="88" customWidth="1"/>
    <col min="8967" max="8967" width="5.28515625" style="88" customWidth="1"/>
    <col min="8968" max="8968" width="2" style="88" customWidth="1"/>
    <col min="8969" max="8970" width="12.140625" style="88" customWidth="1"/>
    <col min="8971" max="8971" width="12" style="88" customWidth="1"/>
    <col min="8972" max="8972" width="10.140625" style="88" customWidth="1"/>
    <col min="8973" max="8973" width="0.140625" style="88" customWidth="1"/>
    <col min="8974" max="8974" width="1" style="88" customWidth="1"/>
    <col min="8975" max="8975" width="7" style="88" customWidth="1"/>
    <col min="8976" max="8976" width="0.85546875" style="88" customWidth="1"/>
    <col min="8977" max="8977" width="3.28515625" style="88" customWidth="1"/>
    <col min="8978" max="8978" width="10.28515625" style="88" customWidth="1"/>
    <col min="8979" max="8979" width="1" style="88" customWidth="1"/>
    <col min="8980" max="8980" width="0" style="88" hidden="1" customWidth="1"/>
    <col min="8981" max="8981" width="9.140625" style="88"/>
    <col min="8982" max="8982" width="3" style="88" customWidth="1"/>
    <col min="8983" max="8983" width="9.140625" style="88"/>
    <col min="8984" max="8984" width="3.28515625" style="88" customWidth="1"/>
    <col min="8985" max="8985" width="2.42578125" style="88" customWidth="1"/>
    <col min="8986" max="9216" width="9.140625" style="88"/>
    <col min="9217" max="9217" width="1.28515625" style="88" customWidth="1"/>
    <col min="9218" max="9218" width="11.5703125" style="88" customWidth="1"/>
    <col min="9219" max="9219" width="14.28515625" style="88" customWidth="1"/>
    <col min="9220" max="9220" width="6.28515625" style="88" customWidth="1"/>
    <col min="9221" max="9221" width="4" style="88" customWidth="1"/>
    <col min="9222" max="9222" width="4.85546875" style="88" customWidth="1"/>
    <col min="9223" max="9223" width="5.28515625" style="88" customWidth="1"/>
    <col min="9224" max="9224" width="2" style="88" customWidth="1"/>
    <col min="9225" max="9226" width="12.140625" style="88" customWidth="1"/>
    <col min="9227" max="9227" width="12" style="88" customWidth="1"/>
    <col min="9228" max="9228" width="10.140625" style="88" customWidth="1"/>
    <col min="9229" max="9229" width="0.140625" style="88" customWidth="1"/>
    <col min="9230" max="9230" width="1" style="88" customWidth="1"/>
    <col min="9231" max="9231" width="7" style="88" customWidth="1"/>
    <col min="9232" max="9232" width="0.85546875" style="88" customWidth="1"/>
    <col min="9233" max="9233" width="3.28515625" style="88" customWidth="1"/>
    <col min="9234" max="9234" width="10.28515625" style="88" customWidth="1"/>
    <col min="9235" max="9235" width="1" style="88" customWidth="1"/>
    <col min="9236" max="9236" width="0" style="88" hidden="1" customWidth="1"/>
    <col min="9237" max="9237" width="9.140625" style="88"/>
    <col min="9238" max="9238" width="3" style="88" customWidth="1"/>
    <col min="9239" max="9239" width="9.140625" style="88"/>
    <col min="9240" max="9240" width="3.28515625" style="88" customWidth="1"/>
    <col min="9241" max="9241" width="2.42578125" style="88" customWidth="1"/>
    <col min="9242" max="9472" width="9.140625" style="88"/>
    <col min="9473" max="9473" width="1.28515625" style="88" customWidth="1"/>
    <col min="9474" max="9474" width="11.5703125" style="88" customWidth="1"/>
    <col min="9475" max="9475" width="14.28515625" style="88" customWidth="1"/>
    <col min="9476" max="9476" width="6.28515625" style="88" customWidth="1"/>
    <col min="9477" max="9477" width="4" style="88" customWidth="1"/>
    <col min="9478" max="9478" width="4.85546875" style="88" customWidth="1"/>
    <col min="9479" max="9479" width="5.28515625" style="88" customWidth="1"/>
    <col min="9480" max="9480" width="2" style="88" customWidth="1"/>
    <col min="9481" max="9482" width="12.140625" style="88" customWidth="1"/>
    <col min="9483" max="9483" width="12" style="88" customWidth="1"/>
    <col min="9484" max="9484" width="10.140625" style="88" customWidth="1"/>
    <col min="9485" max="9485" width="0.140625" style="88" customWidth="1"/>
    <col min="9486" max="9486" width="1" style="88" customWidth="1"/>
    <col min="9487" max="9487" width="7" style="88" customWidth="1"/>
    <col min="9488" max="9488" width="0.85546875" style="88" customWidth="1"/>
    <col min="9489" max="9489" width="3.28515625" style="88" customWidth="1"/>
    <col min="9490" max="9490" width="10.28515625" style="88" customWidth="1"/>
    <col min="9491" max="9491" width="1" style="88" customWidth="1"/>
    <col min="9492" max="9492" width="0" style="88" hidden="1" customWidth="1"/>
    <col min="9493" max="9493" width="9.140625" style="88"/>
    <col min="9494" max="9494" width="3" style="88" customWidth="1"/>
    <col min="9495" max="9495" width="9.140625" style="88"/>
    <col min="9496" max="9496" width="3.28515625" style="88" customWidth="1"/>
    <col min="9497" max="9497" width="2.42578125" style="88" customWidth="1"/>
    <col min="9498" max="9728" width="9.140625" style="88"/>
    <col min="9729" max="9729" width="1.28515625" style="88" customWidth="1"/>
    <col min="9730" max="9730" width="11.5703125" style="88" customWidth="1"/>
    <col min="9731" max="9731" width="14.28515625" style="88" customWidth="1"/>
    <col min="9732" max="9732" width="6.28515625" style="88" customWidth="1"/>
    <col min="9733" max="9733" width="4" style="88" customWidth="1"/>
    <col min="9734" max="9734" width="4.85546875" style="88" customWidth="1"/>
    <col min="9735" max="9735" width="5.28515625" style="88" customWidth="1"/>
    <col min="9736" max="9736" width="2" style="88" customWidth="1"/>
    <col min="9737" max="9738" width="12.140625" style="88" customWidth="1"/>
    <col min="9739" max="9739" width="12" style="88" customWidth="1"/>
    <col min="9740" max="9740" width="10.140625" style="88" customWidth="1"/>
    <col min="9741" max="9741" width="0.140625" style="88" customWidth="1"/>
    <col min="9742" max="9742" width="1" style="88" customWidth="1"/>
    <col min="9743" max="9743" width="7" style="88" customWidth="1"/>
    <col min="9744" max="9744" width="0.85546875" style="88" customWidth="1"/>
    <col min="9745" max="9745" width="3.28515625" style="88" customWidth="1"/>
    <col min="9746" max="9746" width="10.28515625" style="88" customWidth="1"/>
    <col min="9747" max="9747" width="1" style="88" customWidth="1"/>
    <col min="9748" max="9748" width="0" style="88" hidden="1" customWidth="1"/>
    <col min="9749" max="9749" width="9.140625" style="88"/>
    <col min="9750" max="9750" width="3" style="88" customWidth="1"/>
    <col min="9751" max="9751" width="9.140625" style="88"/>
    <col min="9752" max="9752" width="3.28515625" style="88" customWidth="1"/>
    <col min="9753" max="9753" width="2.42578125" style="88" customWidth="1"/>
    <col min="9754" max="9984" width="9.140625" style="88"/>
    <col min="9985" max="9985" width="1.28515625" style="88" customWidth="1"/>
    <col min="9986" max="9986" width="11.5703125" style="88" customWidth="1"/>
    <col min="9987" max="9987" width="14.28515625" style="88" customWidth="1"/>
    <col min="9988" max="9988" width="6.28515625" style="88" customWidth="1"/>
    <col min="9989" max="9989" width="4" style="88" customWidth="1"/>
    <col min="9990" max="9990" width="4.85546875" style="88" customWidth="1"/>
    <col min="9991" max="9991" width="5.28515625" style="88" customWidth="1"/>
    <col min="9992" max="9992" width="2" style="88" customWidth="1"/>
    <col min="9993" max="9994" width="12.140625" style="88" customWidth="1"/>
    <col min="9995" max="9995" width="12" style="88" customWidth="1"/>
    <col min="9996" max="9996" width="10.140625" style="88" customWidth="1"/>
    <col min="9997" max="9997" width="0.140625" style="88" customWidth="1"/>
    <col min="9998" max="9998" width="1" style="88" customWidth="1"/>
    <col min="9999" max="9999" width="7" style="88" customWidth="1"/>
    <col min="10000" max="10000" width="0.85546875" style="88" customWidth="1"/>
    <col min="10001" max="10001" width="3.28515625" style="88" customWidth="1"/>
    <col min="10002" max="10002" width="10.28515625" style="88" customWidth="1"/>
    <col min="10003" max="10003" width="1" style="88" customWidth="1"/>
    <col min="10004" max="10004" width="0" style="88" hidden="1" customWidth="1"/>
    <col min="10005" max="10005" width="9.140625" style="88"/>
    <col min="10006" max="10006" width="3" style="88" customWidth="1"/>
    <col min="10007" max="10007" width="9.140625" style="88"/>
    <col min="10008" max="10008" width="3.28515625" style="88" customWidth="1"/>
    <col min="10009" max="10009" width="2.42578125" style="88" customWidth="1"/>
    <col min="10010" max="10240" width="9.140625" style="88"/>
    <col min="10241" max="10241" width="1.28515625" style="88" customWidth="1"/>
    <col min="10242" max="10242" width="11.5703125" style="88" customWidth="1"/>
    <col min="10243" max="10243" width="14.28515625" style="88" customWidth="1"/>
    <col min="10244" max="10244" width="6.28515625" style="88" customWidth="1"/>
    <col min="10245" max="10245" width="4" style="88" customWidth="1"/>
    <col min="10246" max="10246" width="4.85546875" style="88" customWidth="1"/>
    <col min="10247" max="10247" width="5.28515625" style="88" customWidth="1"/>
    <col min="10248" max="10248" width="2" style="88" customWidth="1"/>
    <col min="10249" max="10250" width="12.140625" style="88" customWidth="1"/>
    <col min="10251" max="10251" width="12" style="88" customWidth="1"/>
    <col min="10252" max="10252" width="10.140625" style="88" customWidth="1"/>
    <col min="10253" max="10253" width="0.140625" style="88" customWidth="1"/>
    <col min="10254" max="10254" width="1" style="88" customWidth="1"/>
    <col min="10255" max="10255" width="7" style="88" customWidth="1"/>
    <col min="10256" max="10256" width="0.85546875" style="88" customWidth="1"/>
    <col min="10257" max="10257" width="3.28515625" style="88" customWidth="1"/>
    <col min="10258" max="10258" width="10.28515625" style="88" customWidth="1"/>
    <col min="10259" max="10259" width="1" style="88" customWidth="1"/>
    <col min="10260" max="10260" width="0" style="88" hidden="1" customWidth="1"/>
    <col min="10261" max="10261" width="9.140625" style="88"/>
    <col min="10262" max="10262" width="3" style="88" customWidth="1"/>
    <col min="10263" max="10263" width="9.140625" style="88"/>
    <col min="10264" max="10264" width="3.28515625" style="88" customWidth="1"/>
    <col min="10265" max="10265" width="2.42578125" style="88" customWidth="1"/>
    <col min="10266" max="10496" width="9.140625" style="88"/>
    <col min="10497" max="10497" width="1.28515625" style="88" customWidth="1"/>
    <col min="10498" max="10498" width="11.5703125" style="88" customWidth="1"/>
    <col min="10499" max="10499" width="14.28515625" style="88" customWidth="1"/>
    <col min="10500" max="10500" width="6.28515625" style="88" customWidth="1"/>
    <col min="10501" max="10501" width="4" style="88" customWidth="1"/>
    <col min="10502" max="10502" width="4.85546875" style="88" customWidth="1"/>
    <col min="10503" max="10503" width="5.28515625" style="88" customWidth="1"/>
    <col min="10504" max="10504" width="2" style="88" customWidth="1"/>
    <col min="10505" max="10506" width="12.140625" style="88" customWidth="1"/>
    <col min="10507" max="10507" width="12" style="88" customWidth="1"/>
    <col min="10508" max="10508" width="10.140625" style="88" customWidth="1"/>
    <col min="10509" max="10509" width="0.140625" style="88" customWidth="1"/>
    <col min="10510" max="10510" width="1" style="88" customWidth="1"/>
    <col min="10511" max="10511" width="7" style="88" customWidth="1"/>
    <col min="10512" max="10512" width="0.85546875" style="88" customWidth="1"/>
    <col min="10513" max="10513" width="3.28515625" style="88" customWidth="1"/>
    <col min="10514" max="10514" width="10.28515625" style="88" customWidth="1"/>
    <col min="10515" max="10515" width="1" style="88" customWidth="1"/>
    <col min="10516" max="10516" width="0" style="88" hidden="1" customWidth="1"/>
    <col min="10517" max="10517" width="9.140625" style="88"/>
    <col min="10518" max="10518" width="3" style="88" customWidth="1"/>
    <col min="10519" max="10519" width="9.140625" style="88"/>
    <col min="10520" max="10520" width="3.28515625" style="88" customWidth="1"/>
    <col min="10521" max="10521" width="2.42578125" style="88" customWidth="1"/>
    <col min="10522" max="10752" width="9.140625" style="88"/>
    <col min="10753" max="10753" width="1.28515625" style="88" customWidth="1"/>
    <col min="10754" max="10754" width="11.5703125" style="88" customWidth="1"/>
    <col min="10755" max="10755" width="14.28515625" style="88" customWidth="1"/>
    <col min="10756" max="10756" width="6.28515625" style="88" customWidth="1"/>
    <col min="10757" max="10757" width="4" style="88" customWidth="1"/>
    <col min="10758" max="10758" width="4.85546875" style="88" customWidth="1"/>
    <col min="10759" max="10759" width="5.28515625" style="88" customWidth="1"/>
    <col min="10760" max="10760" width="2" style="88" customWidth="1"/>
    <col min="10761" max="10762" width="12.140625" style="88" customWidth="1"/>
    <col min="10763" max="10763" width="12" style="88" customWidth="1"/>
    <col min="10764" max="10764" width="10.140625" style="88" customWidth="1"/>
    <col min="10765" max="10765" width="0.140625" style="88" customWidth="1"/>
    <col min="10766" max="10766" width="1" style="88" customWidth="1"/>
    <col min="10767" max="10767" width="7" style="88" customWidth="1"/>
    <col min="10768" max="10768" width="0.85546875" style="88" customWidth="1"/>
    <col min="10769" max="10769" width="3.28515625" style="88" customWidth="1"/>
    <col min="10770" max="10770" width="10.28515625" style="88" customWidth="1"/>
    <col min="10771" max="10771" width="1" style="88" customWidth="1"/>
    <col min="10772" max="10772" width="0" style="88" hidden="1" customWidth="1"/>
    <col min="10773" max="10773" width="9.140625" style="88"/>
    <col min="10774" max="10774" width="3" style="88" customWidth="1"/>
    <col min="10775" max="10775" width="9.140625" style="88"/>
    <col min="10776" max="10776" width="3.28515625" style="88" customWidth="1"/>
    <col min="10777" max="10777" width="2.42578125" style="88" customWidth="1"/>
    <col min="10778" max="11008" width="9.140625" style="88"/>
    <col min="11009" max="11009" width="1.28515625" style="88" customWidth="1"/>
    <col min="11010" max="11010" width="11.5703125" style="88" customWidth="1"/>
    <col min="11011" max="11011" width="14.28515625" style="88" customWidth="1"/>
    <col min="11012" max="11012" width="6.28515625" style="88" customWidth="1"/>
    <col min="11013" max="11013" width="4" style="88" customWidth="1"/>
    <col min="11014" max="11014" width="4.85546875" style="88" customWidth="1"/>
    <col min="11015" max="11015" width="5.28515625" style="88" customWidth="1"/>
    <col min="11016" max="11016" width="2" style="88" customWidth="1"/>
    <col min="11017" max="11018" width="12.140625" style="88" customWidth="1"/>
    <col min="11019" max="11019" width="12" style="88" customWidth="1"/>
    <col min="11020" max="11020" width="10.140625" style="88" customWidth="1"/>
    <col min="11021" max="11021" width="0.140625" style="88" customWidth="1"/>
    <col min="11022" max="11022" width="1" style="88" customWidth="1"/>
    <col min="11023" max="11023" width="7" style="88" customWidth="1"/>
    <col min="11024" max="11024" width="0.85546875" style="88" customWidth="1"/>
    <col min="11025" max="11025" width="3.28515625" style="88" customWidth="1"/>
    <col min="11026" max="11026" width="10.28515625" style="88" customWidth="1"/>
    <col min="11027" max="11027" width="1" style="88" customWidth="1"/>
    <col min="11028" max="11028" width="0" style="88" hidden="1" customWidth="1"/>
    <col min="11029" max="11029" width="9.140625" style="88"/>
    <col min="11030" max="11030" width="3" style="88" customWidth="1"/>
    <col min="11031" max="11031" width="9.140625" style="88"/>
    <col min="11032" max="11032" width="3.28515625" style="88" customWidth="1"/>
    <col min="11033" max="11033" width="2.42578125" style="88" customWidth="1"/>
    <col min="11034" max="11264" width="9.140625" style="88"/>
    <col min="11265" max="11265" width="1.28515625" style="88" customWidth="1"/>
    <col min="11266" max="11266" width="11.5703125" style="88" customWidth="1"/>
    <col min="11267" max="11267" width="14.28515625" style="88" customWidth="1"/>
    <col min="11268" max="11268" width="6.28515625" style="88" customWidth="1"/>
    <col min="11269" max="11269" width="4" style="88" customWidth="1"/>
    <col min="11270" max="11270" width="4.85546875" style="88" customWidth="1"/>
    <col min="11271" max="11271" width="5.28515625" style="88" customWidth="1"/>
    <col min="11272" max="11272" width="2" style="88" customWidth="1"/>
    <col min="11273" max="11274" width="12.140625" style="88" customWidth="1"/>
    <col min="11275" max="11275" width="12" style="88" customWidth="1"/>
    <col min="11276" max="11276" width="10.140625" style="88" customWidth="1"/>
    <col min="11277" max="11277" width="0.140625" style="88" customWidth="1"/>
    <col min="11278" max="11278" width="1" style="88" customWidth="1"/>
    <col min="11279" max="11279" width="7" style="88" customWidth="1"/>
    <col min="11280" max="11280" width="0.85546875" style="88" customWidth="1"/>
    <col min="11281" max="11281" width="3.28515625" style="88" customWidth="1"/>
    <col min="11282" max="11282" width="10.28515625" style="88" customWidth="1"/>
    <col min="11283" max="11283" width="1" style="88" customWidth="1"/>
    <col min="11284" max="11284" width="0" style="88" hidden="1" customWidth="1"/>
    <col min="11285" max="11285" width="9.140625" style="88"/>
    <col min="11286" max="11286" width="3" style="88" customWidth="1"/>
    <col min="11287" max="11287" width="9.140625" style="88"/>
    <col min="11288" max="11288" width="3.28515625" style="88" customWidth="1"/>
    <col min="11289" max="11289" width="2.42578125" style="88" customWidth="1"/>
    <col min="11290" max="11520" width="9.140625" style="88"/>
    <col min="11521" max="11521" width="1.28515625" style="88" customWidth="1"/>
    <col min="11522" max="11522" width="11.5703125" style="88" customWidth="1"/>
    <col min="11523" max="11523" width="14.28515625" style="88" customWidth="1"/>
    <col min="11524" max="11524" width="6.28515625" style="88" customWidth="1"/>
    <col min="11525" max="11525" width="4" style="88" customWidth="1"/>
    <col min="11526" max="11526" width="4.85546875" style="88" customWidth="1"/>
    <col min="11527" max="11527" width="5.28515625" style="88" customWidth="1"/>
    <col min="11528" max="11528" width="2" style="88" customWidth="1"/>
    <col min="11529" max="11530" width="12.140625" style="88" customWidth="1"/>
    <col min="11531" max="11531" width="12" style="88" customWidth="1"/>
    <col min="11532" max="11532" width="10.140625" style="88" customWidth="1"/>
    <col min="11533" max="11533" width="0.140625" style="88" customWidth="1"/>
    <col min="11534" max="11534" width="1" style="88" customWidth="1"/>
    <col min="11535" max="11535" width="7" style="88" customWidth="1"/>
    <col min="11536" max="11536" width="0.85546875" style="88" customWidth="1"/>
    <col min="11537" max="11537" width="3.28515625" style="88" customWidth="1"/>
    <col min="11538" max="11538" width="10.28515625" style="88" customWidth="1"/>
    <col min="11539" max="11539" width="1" style="88" customWidth="1"/>
    <col min="11540" max="11540" width="0" style="88" hidden="1" customWidth="1"/>
    <col min="11541" max="11541" width="9.140625" style="88"/>
    <col min="11542" max="11542" width="3" style="88" customWidth="1"/>
    <col min="11543" max="11543" width="9.140625" style="88"/>
    <col min="11544" max="11544" width="3.28515625" style="88" customWidth="1"/>
    <col min="11545" max="11545" width="2.42578125" style="88" customWidth="1"/>
    <col min="11546" max="11776" width="9.140625" style="88"/>
    <col min="11777" max="11777" width="1.28515625" style="88" customWidth="1"/>
    <col min="11778" max="11778" width="11.5703125" style="88" customWidth="1"/>
    <col min="11779" max="11779" width="14.28515625" style="88" customWidth="1"/>
    <col min="11780" max="11780" width="6.28515625" style="88" customWidth="1"/>
    <col min="11781" max="11781" width="4" style="88" customWidth="1"/>
    <col min="11782" max="11782" width="4.85546875" style="88" customWidth="1"/>
    <col min="11783" max="11783" width="5.28515625" style="88" customWidth="1"/>
    <col min="11784" max="11784" width="2" style="88" customWidth="1"/>
    <col min="11785" max="11786" width="12.140625" style="88" customWidth="1"/>
    <col min="11787" max="11787" width="12" style="88" customWidth="1"/>
    <col min="11788" max="11788" width="10.140625" style="88" customWidth="1"/>
    <col min="11789" max="11789" width="0.140625" style="88" customWidth="1"/>
    <col min="11790" max="11790" width="1" style="88" customWidth="1"/>
    <col min="11791" max="11791" width="7" style="88" customWidth="1"/>
    <col min="11792" max="11792" width="0.85546875" style="88" customWidth="1"/>
    <col min="11793" max="11793" width="3.28515625" style="88" customWidth="1"/>
    <col min="11794" max="11794" width="10.28515625" style="88" customWidth="1"/>
    <col min="11795" max="11795" width="1" style="88" customWidth="1"/>
    <col min="11796" max="11796" width="0" style="88" hidden="1" customWidth="1"/>
    <col min="11797" max="11797" width="9.140625" style="88"/>
    <col min="11798" max="11798" width="3" style="88" customWidth="1"/>
    <col min="11799" max="11799" width="9.140625" style="88"/>
    <col min="11800" max="11800" width="3.28515625" style="88" customWidth="1"/>
    <col min="11801" max="11801" width="2.42578125" style="88" customWidth="1"/>
    <col min="11802" max="12032" width="9.140625" style="88"/>
    <col min="12033" max="12033" width="1.28515625" style="88" customWidth="1"/>
    <col min="12034" max="12034" width="11.5703125" style="88" customWidth="1"/>
    <col min="12035" max="12035" width="14.28515625" style="88" customWidth="1"/>
    <col min="12036" max="12036" width="6.28515625" style="88" customWidth="1"/>
    <col min="12037" max="12037" width="4" style="88" customWidth="1"/>
    <col min="12038" max="12038" width="4.85546875" style="88" customWidth="1"/>
    <col min="12039" max="12039" width="5.28515625" style="88" customWidth="1"/>
    <col min="12040" max="12040" width="2" style="88" customWidth="1"/>
    <col min="12041" max="12042" width="12.140625" style="88" customWidth="1"/>
    <col min="12043" max="12043" width="12" style="88" customWidth="1"/>
    <col min="12044" max="12044" width="10.140625" style="88" customWidth="1"/>
    <col min="12045" max="12045" width="0.140625" style="88" customWidth="1"/>
    <col min="12046" max="12046" width="1" style="88" customWidth="1"/>
    <col min="12047" max="12047" width="7" style="88" customWidth="1"/>
    <col min="12048" max="12048" width="0.85546875" style="88" customWidth="1"/>
    <col min="12049" max="12049" width="3.28515625" style="88" customWidth="1"/>
    <col min="12050" max="12050" width="10.28515625" style="88" customWidth="1"/>
    <col min="12051" max="12051" width="1" style="88" customWidth="1"/>
    <col min="12052" max="12052" width="0" style="88" hidden="1" customWidth="1"/>
    <col min="12053" max="12053" width="9.140625" style="88"/>
    <col min="12054" max="12054" width="3" style="88" customWidth="1"/>
    <col min="12055" max="12055" width="9.140625" style="88"/>
    <col min="12056" max="12056" width="3.28515625" style="88" customWidth="1"/>
    <col min="12057" max="12057" width="2.42578125" style="88" customWidth="1"/>
    <col min="12058" max="12288" width="9.140625" style="88"/>
    <col min="12289" max="12289" width="1.28515625" style="88" customWidth="1"/>
    <col min="12290" max="12290" width="11.5703125" style="88" customWidth="1"/>
    <col min="12291" max="12291" width="14.28515625" style="88" customWidth="1"/>
    <col min="12292" max="12292" width="6.28515625" style="88" customWidth="1"/>
    <col min="12293" max="12293" width="4" style="88" customWidth="1"/>
    <col min="12294" max="12294" width="4.85546875" style="88" customWidth="1"/>
    <col min="12295" max="12295" width="5.28515625" style="88" customWidth="1"/>
    <col min="12296" max="12296" width="2" style="88" customWidth="1"/>
    <col min="12297" max="12298" width="12.140625" style="88" customWidth="1"/>
    <col min="12299" max="12299" width="12" style="88" customWidth="1"/>
    <col min="12300" max="12300" width="10.140625" style="88" customWidth="1"/>
    <col min="12301" max="12301" width="0.140625" style="88" customWidth="1"/>
    <col min="12302" max="12302" width="1" style="88" customWidth="1"/>
    <col min="12303" max="12303" width="7" style="88" customWidth="1"/>
    <col min="12304" max="12304" width="0.85546875" style="88" customWidth="1"/>
    <col min="12305" max="12305" width="3.28515625" style="88" customWidth="1"/>
    <col min="12306" max="12306" width="10.28515625" style="88" customWidth="1"/>
    <col min="12307" max="12307" width="1" style="88" customWidth="1"/>
    <col min="12308" max="12308" width="0" style="88" hidden="1" customWidth="1"/>
    <col min="12309" max="12309" width="9.140625" style="88"/>
    <col min="12310" max="12310" width="3" style="88" customWidth="1"/>
    <col min="12311" max="12311" width="9.140625" style="88"/>
    <col min="12312" max="12312" width="3.28515625" style="88" customWidth="1"/>
    <col min="12313" max="12313" width="2.42578125" style="88" customWidth="1"/>
    <col min="12314" max="12544" width="9.140625" style="88"/>
    <col min="12545" max="12545" width="1.28515625" style="88" customWidth="1"/>
    <col min="12546" max="12546" width="11.5703125" style="88" customWidth="1"/>
    <col min="12547" max="12547" width="14.28515625" style="88" customWidth="1"/>
    <col min="12548" max="12548" width="6.28515625" style="88" customWidth="1"/>
    <col min="12549" max="12549" width="4" style="88" customWidth="1"/>
    <col min="12550" max="12550" width="4.85546875" style="88" customWidth="1"/>
    <col min="12551" max="12551" width="5.28515625" style="88" customWidth="1"/>
    <col min="12552" max="12552" width="2" style="88" customWidth="1"/>
    <col min="12553" max="12554" width="12.140625" style="88" customWidth="1"/>
    <col min="12555" max="12555" width="12" style="88" customWidth="1"/>
    <col min="12556" max="12556" width="10.140625" style="88" customWidth="1"/>
    <col min="12557" max="12557" width="0.140625" style="88" customWidth="1"/>
    <col min="12558" max="12558" width="1" style="88" customWidth="1"/>
    <col min="12559" max="12559" width="7" style="88" customWidth="1"/>
    <col min="12560" max="12560" width="0.85546875" style="88" customWidth="1"/>
    <col min="12561" max="12561" width="3.28515625" style="88" customWidth="1"/>
    <col min="12562" max="12562" width="10.28515625" style="88" customWidth="1"/>
    <col min="12563" max="12563" width="1" style="88" customWidth="1"/>
    <col min="12564" max="12564" width="0" style="88" hidden="1" customWidth="1"/>
    <col min="12565" max="12565" width="9.140625" style="88"/>
    <col min="12566" max="12566" width="3" style="88" customWidth="1"/>
    <col min="12567" max="12567" width="9.140625" style="88"/>
    <col min="12568" max="12568" width="3.28515625" style="88" customWidth="1"/>
    <col min="12569" max="12569" width="2.42578125" style="88" customWidth="1"/>
    <col min="12570" max="12800" width="9.140625" style="88"/>
    <col min="12801" max="12801" width="1.28515625" style="88" customWidth="1"/>
    <col min="12802" max="12802" width="11.5703125" style="88" customWidth="1"/>
    <col min="12803" max="12803" width="14.28515625" style="88" customWidth="1"/>
    <col min="12804" max="12804" width="6.28515625" style="88" customWidth="1"/>
    <col min="12805" max="12805" width="4" style="88" customWidth="1"/>
    <col min="12806" max="12806" width="4.85546875" style="88" customWidth="1"/>
    <col min="12807" max="12807" width="5.28515625" style="88" customWidth="1"/>
    <col min="12808" max="12808" width="2" style="88" customWidth="1"/>
    <col min="12809" max="12810" width="12.140625" style="88" customWidth="1"/>
    <col min="12811" max="12811" width="12" style="88" customWidth="1"/>
    <col min="12812" max="12812" width="10.140625" style="88" customWidth="1"/>
    <col min="12813" max="12813" width="0.140625" style="88" customWidth="1"/>
    <col min="12814" max="12814" width="1" style="88" customWidth="1"/>
    <col min="12815" max="12815" width="7" style="88" customWidth="1"/>
    <col min="12816" max="12816" width="0.85546875" style="88" customWidth="1"/>
    <col min="12817" max="12817" width="3.28515625" style="88" customWidth="1"/>
    <col min="12818" max="12818" width="10.28515625" style="88" customWidth="1"/>
    <col min="12819" max="12819" width="1" style="88" customWidth="1"/>
    <col min="12820" max="12820" width="0" style="88" hidden="1" customWidth="1"/>
    <col min="12821" max="12821" width="9.140625" style="88"/>
    <col min="12822" max="12822" width="3" style="88" customWidth="1"/>
    <col min="12823" max="12823" width="9.140625" style="88"/>
    <col min="12824" max="12824" width="3.28515625" style="88" customWidth="1"/>
    <col min="12825" max="12825" width="2.42578125" style="88" customWidth="1"/>
    <col min="12826" max="13056" width="9.140625" style="88"/>
    <col min="13057" max="13057" width="1.28515625" style="88" customWidth="1"/>
    <col min="13058" max="13058" width="11.5703125" style="88" customWidth="1"/>
    <col min="13059" max="13059" width="14.28515625" style="88" customWidth="1"/>
    <col min="13060" max="13060" width="6.28515625" style="88" customWidth="1"/>
    <col min="13061" max="13061" width="4" style="88" customWidth="1"/>
    <col min="13062" max="13062" width="4.85546875" style="88" customWidth="1"/>
    <col min="13063" max="13063" width="5.28515625" style="88" customWidth="1"/>
    <col min="13064" max="13064" width="2" style="88" customWidth="1"/>
    <col min="13065" max="13066" width="12.140625" style="88" customWidth="1"/>
    <col min="13067" max="13067" width="12" style="88" customWidth="1"/>
    <col min="13068" max="13068" width="10.140625" style="88" customWidth="1"/>
    <col min="13069" max="13069" width="0.140625" style="88" customWidth="1"/>
    <col min="13070" max="13070" width="1" style="88" customWidth="1"/>
    <col min="13071" max="13071" width="7" style="88" customWidth="1"/>
    <col min="13072" max="13072" width="0.85546875" style="88" customWidth="1"/>
    <col min="13073" max="13073" width="3.28515625" style="88" customWidth="1"/>
    <col min="13074" max="13074" width="10.28515625" style="88" customWidth="1"/>
    <col min="13075" max="13075" width="1" style="88" customWidth="1"/>
    <col min="13076" max="13076" width="0" style="88" hidden="1" customWidth="1"/>
    <col min="13077" max="13077" width="9.140625" style="88"/>
    <col min="13078" max="13078" width="3" style="88" customWidth="1"/>
    <col min="13079" max="13079" width="9.140625" style="88"/>
    <col min="13080" max="13080" width="3.28515625" style="88" customWidth="1"/>
    <col min="13081" max="13081" width="2.42578125" style="88" customWidth="1"/>
    <col min="13082" max="13312" width="9.140625" style="88"/>
    <col min="13313" max="13313" width="1.28515625" style="88" customWidth="1"/>
    <col min="13314" max="13314" width="11.5703125" style="88" customWidth="1"/>
    <col min="13315" max="13315" width="14.28515625" style="88" customWidth="1"/>
    <col min="13316" max="13316" width="6.28515625" style="88" customWidth="1"/>
    <col min="13317" max="13317" width="4" style="88" customWidth="1"/>
    <col min="13318" max="13318" width="4.85546875" style="88" customWidth="1"/>
    <col min="13319" max="13319" width="5.28515625" style="88" customWidth="1"/>
    <col min="13320" max="13320" width="2" style="88" customWidth="1"/>
    <col min="13321" max="13322" width="12.140625" style="88" customWidth="1"/>
    <col min="13323" max="13323" width="12" style="88" customWidth="1"/>
    <col min="13324" max="13324" width="10.140625" style="88" customWidth="1"/>
    <col min="13325" max="13325" width="0.140625" style="88" customWidth="1"/>
    <col min="13326" max="13326" width="1" style="88" customWidth="1"/>
    <col min="13327" max="13327" width="7" style="88" customWidth="1"/>
    <col min="13328" max="13328" width="0.85546875" style="88" customWidth="1"/>
    <col min="13329" max="13329" width="3.28515625" style="88" customWidth="1"/>
    <col min="13330" max="13330" width="10.28515625" style="88" customWidth="1"/>
    <col min="13331" max="13331" width="1" style="88" customWidth="1"/>
    <col min="13332" max="13332" width="0" style="88" hidden="1" customWidth="1"/>
    <col min="13333" max="13333" width="9.140625" style="88"/>
    <col min="13334" max="13334" width="3" style="88" customWidth="1"/>
    <col min="13335" max="13335" width="9.140625" style="88"/>
    <col min="13336" max="13336" width="3.28515625" style="88" customWidth="1"/>
    <col min="13337" max="13337" width="2.42578125" style="88" customWidth="1"/>
    <col min="13338" max="13568" width="9.140625" style="88"/>
    <col min="13569" max="13569" width="1.28515625" style="88" customWidth="1"/>
    <col min="13570" max="13570" width="11.5703125" style="88" customWidth="1"/>
    <col min="13571" max="13571" width="14.28515625" style="88" customWidth="1"/>
    <col min="13572" max="13572" width="6.28515625" style="88" customWidth="1"/>
    <col min="13573" max="13573" width="4" style="88" customWidth="1"/>
    <col min="13574" max="13574" width="4.85546875" style="88" customWidth="1"/>
    <col min="13575" max="13575" width="5.28515625" style="88" customWidth="1"/>
    <col min="13576" max="13576" width="2" style="88" customWidth="1"/>
    <col min="13577" max="13578" width="12.140625" style="88" customWidth="1"/>
    <col min="13579" max="13579" width="12" style="88" customWidth="1"/>
    <col min="13580" max="13580" width="10.140625" style="88" customWidth="1"/>
    <col min="13581" max="13581" width="0.140625" style="88" customWidth="1"/>
    <col min="13582" max="13582" width="1" style="88" customWidth="1"/>
    <col min="13583" max="13583" width="7" style="88" customWidth="1"/>
    <col min="13584" max="13584" width="0.85546875" style="88" customWidth="1"/>
    <col min="13585" max="13585" width="3.28515625" style="88" customWidth="1"/>
    <col min="13586" max="13586" width="10.28515625" style="88" customWidth="1"/>
    <col min="13587" max="13587" width="1" style="88" customWidth="1"/>
    <col min="13588" max="13588" width="0" style="88" hidden="1" customWidth="1"/>
    <col min="13589" max="13589" width="9.140625" style="88"/>
    <col min="13590" max="13590" width="3" style="88" customWidth="1"/>
    <col min="13591" max="13591" width="9.140625" style="88"/>
    <col min="13592" max="13592" width="3.28515625" style="88" customWidth="1"/>
    <col min="13593" max="13593" width="2.42578125" style="88" customWidth="1"/>
    <col min="13594" max="13824" width="9.140625" style="88"/>
    <col min="13825" max="13825" width="1.28515625" style="88" customWidth="1"/>
    <col min="13826" max="13826" width="11.5703125" style="88" customWidth="1"/>
    <col min="13827" max="13827" width="14.28515625" style="88" customWidth="1"/>
    <col min="13828" max="13828" width="6.28515625" style="88" customWidth="1"/>
    <col min="13829" max="13829" width="4" style="88" customWidth="1"/>
    <col min="13830" max="13830" width="4.85546875" style="88" customWidth="1"/>
    <col min="13831" max="13831" width="5.28515625" style="88" customWidth="1"/>
    <col min="13832" max="13832" width="2" style="88" customWidth="1"/>
    <col min="13833" max="13834" width="12.140625" style="88" customWidth="1"/>
    <col min="13835" max="13835" width="12" style="88" customWidth="1"/>
    <col min="13836" max="13836" width="10.140625" style="88" customWidth="1"/>
    <col min="13837" max="13837" width="0.140625" style="88" customWidth="1"/>
    <col min="13838" max="13838" width="1" style="88" customWidth="1"/>
    <col min="13839" max="13839" width="7" style="88" customWidth="1"/>
    <col min="13840" max="13840" width="0.85546875" style="88" customWidth="1"/>
    <col min="13841" max="13841" width="3.28515625" style="88" customWidth="1"/>
    <col min="13842" max="13842" width="10.28515625" style="88" customWidth="1"/>
    <col min="13843" max="13843" width="1" style="88" customWidth="1"/>
    <col min="13844" max="13844" width="0" style="88" hidden="1" customWidth="1"/>
    <col min="13845" max="13845" width="9.140625" style="88"/>
    <col min="13846" max="13846" width="3" style="88" customWidth="1"/>
    <col min="13847" max="13847" width="9.140625" style="88"/>
    <col min="13848" max="13848" width="3.28515625" style="88" customWidth="1"/>
    <col min="13849" max="13849" width="2.42578125" style="88" customWidth="1"/>
    <col min="13850" max="14080" width="9.140625" style="88"/>
    <col min="14081" max="14081" width="1.28515625" style="88" customWidth="1"/>
    <col min="14082" max="14082" width="11.5703125" style="88" customWidth="1"/>
    <col min="14083" max="14083" width="14.28515625" style="88" customWidth="1"/>
    <col min="14084" max="14084" width="6.28515625" style="88" customWidth="1"/>
    <col min="14085" max="14085" width="4" style="88" customWidth="1"/>
    <col min="14086" max="14086" width="4.85546875" style="88" customWidth="1"/>
    <col min="14087" max="14087" width="5.28515625" style="88" customWidth="1"/>
    <col min="14088" max="14088" width="2" style="88" customWidth="1"/>
    <col min="14089" max="14090" width="12.140625" style="88" customWidth="1"/>
    <col min="14091" max="14091" width="12" style="88" customWidth="1"/>
    <col min="14092" max="14092" width="10.140625" style="88" customWidth="1"/>
    <col min="14093" max="14093" width="0.140625" style="88" customWidth="1"/>
    <col min="14094" max="14094" width="1" style="88" customWidth="1"/>
    <col min="14095" max="14095" width="7" style="88" customWidth="1"/>
    <col min="14096" max="14096" width="0.85546875" style="88" customWidth="1"/>
    <col min="14097" max="14097" width="3.28515625" style="88" customWidth="1"/>
    <col min="14098" max="14098" width="10.28515625" style="88" customWidth="1"/>
    <col min="14099" max="14099" width="1" style="88" customWidth="1"/>
    <col min="14100" max="14100" width="0" style="88" hidden="1" customWidth="1"/>
    <col min="14101" max="14101" width="9.140625" style="88"/>
    <col min="14102" max="14102" width="3" style="88" customWidth="1"/>
    <col min="14103" max="14103" width="9.140625" style="88"/>
    <col min="14104" max="14104" width="3.28515625" style="88" customWidth="1"/>
    <col min="14105" max="14105" width="2.42578125" style="88" customWidth="1"/>
    <col min="14106" max="14336" width="9.140625" style="88"/>
    <col min="14337" max="14337" width="1.28515625" style="88" customWidth="1"/>
    <col min="14338" max="14338" width="11.5703125" style="88" customWidth="1"/>
    <col min="14339" max="14339" width="14.28515625" style="88" customWidth="1"/>
    <col min="14340" max="14340" width="6.28515625" style="88" customWidth="1"/>
    <col min="14341" max="14341" width="4" style="88" customWidth="1"/>
    <col min="14342" max="14342" width="4.85546875" style="88" customWidth="1"/>
    <col min="14343" max="14343" width="5.28515625" style="88" customWidth="1"/>
    <col min="14344" max="14344" width="2" style="88" customWidth="1"/>
    <col min="14345" max="14346" width="12.140625" style="88" customWidth="1"/>
    <col min="14347" max="14347" width="12" style="88" customWidth="1"/>
    <col min="14348" max="14348" width="10.140625" style="88" customWidth="1"/>
    <col min="14349" max="14349" width="0.140625" style="88" customWidth="1"/>
    <col min="14350" max="14350" width="1" style="88" customWidth="1"/>
    <col min="14351" max="14351" width="7" style="88" customWidth="1"/>
    <col min="14352" max="14352" width="0.85546875" style="88" customWidth="1"/>
    <col min="14353" max="14353" width="3.28515625" style="88" customWidth="1"/>
    <col min="14354" max="14354" width="10.28515625" style="88" customWidth="1"/>
    <col min="14355" max="14355" width="1" style="88" customWidth="1"/>
    <col min="14356" max="14356" width="0" style="88" hidden="1" customWidth="1"/>
    <col min="14357" max="14357" width="9.140625" style="88"/>
    <col min="14358" max="14358" width="3" style="88" customWidth="1"/>
    <col min="14359" max="14359" width="9.140625" style="88"/>
    <col min="14360" max="14360" width="3.28515625" style="88" customWidth="1"/>
    <col min="14361" max="14361" width="2.42578125" style="88" customWidth="1"/>
    <col min="14362" max="14592" width="9.140625" style="88"/>
    <col min="14593" max="14593" width="1.28515625" style="88" customWidth="1"/>
    <col min="14594" max="14594" width="11.5703125" style="88" customWidth="1"/>
    <col min="14595" max="14595" width="14.28515625" style="88" customWidth="1"/>
    <col min="14596" max="14596" width="6.28515625" style="88" customWidth="1"/>
    <col min="14597" max="14597" width="4" style="88" customWidth="1"/>
    <col min="14598" max="14598" width="4.85546875" style="88" customWidth="1"/>
    <col min="14599" max="14599" width="5.28515625" style="88" customWidth="1"/>
    <col min="14600" max="14600" width="2" style="88" customWidth="1"/>
    <col min="14601" max="14602" width="12.140625" style="88" customWidth="1"/>
    <col min="14603" max="14603" width="12" style="88" customWidth="1"/>
    <col min="14604" max="14604" width="10.140625" style="88" customWidth="1"/>
    <col min="14605" max="14605" width="0.140625" style="88" customWidth="1"/>
    <col min="14606" max="14606" width="1" style="88" customWidth="1"/>
    <col min="14607" max="14607" width="7" style="88" customWidth="1"/>
    <col min="14608" max="14608" width="0.85546875" style="88" customWidth="1"/>
    <col min="14609" max="14609" width="3.28515625" style="88" customWidth="1"/>
    <col min="14610" max="14610" width="10.28515625" style="88" customWidth="1"/>
    <col min="14611" max="14611" width="1" style="88" customWidth="1"/>
    <col min="14612" max="14612" width="0" style="88" hidden="1" customWidth="1"/>
    <col min="14613" max="14613" width="9.140625" style="88"/>
    <col min="14614" max="14614" width="3" style="88" customWidth="1"/>
    <col min="14615" max="14615" width="9.140625" style="88"/>
    <col min="14616" max="14616" width="3.28515625" style="88" customWidth="1"/>
    <col min="14617" max="14617" width="2.42578125" style="88" customWidth="1"/>
    <col min="14618" max="14848" width="9.140625" style="88"/>
    <col min="14849" max="14849" width="1.28515625" style="88" customWidth="1"/>
    <col min="14850" max="14850" width="11.5703125" style="88" customWidth="1"/>
    <col min="14851" max="14851" width="14.28515625" style="88" customWidth="1"/>
    <col min="14852" max="14852" width="6.28515625" style="88" customWidth="1"/>
    <col min="14853" max="14853" width="4" style="88" customWidth="1"/>
    <col min="14854" max="14854" width="4.85546875" style="88" customWidth="1"/>
    <col min="14855" max="14855" width="5.28515625" style="88" customWidth="1"/>
    <col min="14856" max="14856" width="2" style="88" customWidth="1"/>
    <col min="14857" max="14858" width="12.140625" style="88" customWidth="1"/>
    <col min="14859" max="14859" width="12" style="88" customWidth="1"/>
    <col min="14860" max="14860" width="10.140625" style="88" customWidth="1"/>
    <col min="14861" max="14861" width="0.140625" style="88" customWidth="1"/>
    <col min="14862" max="14862" width="1" style="88" customWidth="1"/>
    <col min="14863" max="14863" width="7" style="88" customWidth="1"/>
    <col min="14864" max="14864" width="0.85546875" style="88" customWidth="1"/>
    <col min="14865" max="14865" width="3.28515625" style="88" customWidth="1"/>
    <col min="14866" max="14866" width="10.28515625" style="88" customWidth="1"/>
    <col min="14867" max="14867" width="1" style="88" customWidth="1"/>
    <col min="14868" max="14868" width="0" style="88" hidden="1" customWidth="1"/>
    <col min="14869" max="14869" width="9.140625" style="88"/>
    <col min="14870" max="14870" width="3" style="88" customWidth="1"/>
    <col min="14871" max="14871" width="9.140625" style="88"/>
    <col min="14872" max="14872" width="3.28515625" style="88" customWidth="1"/>
    <col min="14873" max="14873" width="2.42578125" style="88" customWidth="1"/>
    <col min="14874" max="15104" width="9.140625" style="88"/>
    <col min="15105" max="15105" width="1.28515625" style="88" customWidth="1"/>
    <col min="15106" max="15106" width="11.5703125" style="88" customWidth="1"/>
    <col min="15107" max="15107" width="14.28515625" style="88" customWidth="1"/>
    <col min="15108" max="15108" width="6.28515625" style="88" customWidth="1"/>
    <col min="15109" max="15109" width="4" style="88" customWidth="1"/>
    <col min="15110" max="15110" width="4.85546875" style="88" customWidth="1"/>
    <col min="15111" max="15111" width="5.28515625" style="88" customWidth="1"/>
    <col min="15112" max="15112" width="2" style="88" customWidth="1"/>
    <col min="15113" max="15114" width="12.140625" style="88" customWidth="1"/>
    <col min="15115" max="15115" width="12" style="88" customWidth="1"/>
    <col min="15116" max="15116" width="10.140625" style="88" customWidth="1"/>
    <col min="15117" max="15117" width="0.140625" style="88" customWidth="1"/>
    <col min="15118" max="15118" width="1" style="88" customWidth="1"/>
    <col min="15119" max="15119" width="7" style="88" customWidth="1"/>
    <col min="15120" max="15120" width="0.85546875" style="88" customWidth="1"/>
    <col min="15121" max="15121" width="3.28515625" style="88" customWidth="1"/>
    <col min="15122" max="15122" width="10.28515625" style="88" customWidth="1"/>
    <col min="15123" max="15123" width="1" style="88" customWidth="1"/>
    <col min="15124" max="15124" width="0" style="88" hidden="1" customWidth="1"/>
    <col min="15125" max="15125" width="9.140625" style="88"/>
    <col min="15126" max="15126" width="3" style="88" customWidth="1"/>
    <col min="15127" max="15127" width="9.140625" style="88"/>
    <col min="15128" max="15128" width="3.28515625" style="88" customWidth="1"/>
    <col min="15129" max="15129" width="2.42578125" style="88" customWidth="1"/>
    <col min="15130" max="15360" width="9.140625" style="88"/>
    <col min="15361" max="15361" width="1.28515625" style="88" customWidth="1"/>
    <col min="15362" max="15362" width="11.5703125" style="88" customWidth="1"/>
    <col min="15363" max="15363" width="14.28515625" style="88" customWidth="1"/>
    <col min="15364" max="15364" width="6.28515625" style="88" customWidth="1"/>
    <col min="15365" max="15365" width="4" style="88" customWidth="1"/>
    <col min="15366" max="15366" width="4.85546875" style="88" customWidth="1"/>
    <col min="15367" max="15367" width="5.28515625" style="88" customWidth="1"/>
    <col min="15368" max="15368" width="2" style="88" customWidth="1"/>
    <col min="15369" max="15370" width="12.140625" style="88" customWidth="1"/>
    <col min="15371" max="15371" width="12" style="88" customWidth="1"/>
    <col min="15372" max="15372" width="10.140625" style="88" customWidth="1"/>
    <col min="15373" max="15373" width="0.140625" style="88" customWidth="1"/>
    <col min="15374" max="15374" width="1" style="88" customWidth="1"/>
    <col min="15375" max="15375" width="7" style="88" customWidth="1"/>
    <col min="15376" max="15376" width="0.85546875" style="88" customWidth="1"/>
    <col min="15377" max="15377" width="3.28515625" style="88" customWidth="1"/>
    <col min="15378" max="15378" width="10.28515625" style="88" customWidth="1"/>
    <col min="15379" max="15379" width="1" style="88" customWidth="1"/>
    <col min="15380" max="15380" width="0" style="88" hidden="1" customWidth="1"/>
    <col min="15381" max="15381" width="9.140625" style="88"/>
    <col min="15382" max="15382" width="3" style="88" customWidth="1"/>
    <col min="15383" max="15383" width="9.140625" style="88"/>
    <col min="15384" max="15384" width="3.28515625" style="88" customWidth="1"/>
    <col min="15385" max="15385" width="2.42578125" style="88" customWidth="1"/>
    <col min="15386" max="15616" width="9.140625" style="88"/>
    <col min="15617" max="15617" width="1.28515625" style="88" customWidth="1"/>
    <col min="15618" max="15618" width="11.5703125" style="88" customWidth="1"/>
    <col min="15619" max="15619" width="14.28515625" style="88" customWidth="1"/>
    <col min="15620" max="15620" width="6.28515625" style="88" customWidth="1"/>
    <col min="15621" max="15621" width="4" style="88" customWidth="1"/>
    <col min="15622" max="15622" width="4.85546875" style="88" customWidth="1"/>
    <col min="15623" max="15623" width="5.28515625" style="88" customWidth="1"/>
    <col min="15624" max="15624" width="2" style="88" customWidth="1"/>
    <col min="15625" max="15626" width="12.140625" style="88" customWidth="1"/>
    <col min="15627" max="15627" width="12" style="88" customWidth="1"/>
    <col min="15628" max="15628" width="10.140625" style="88" customWidth="1"/>
    <col min="15629" max="15629" width="0.140625" style="88" customWidth="1"/>
    <col min="15630" max="15630" width="1" style="88" customWidth="1"/>
    <col min="15631" max="15631" width="7" style="88" customWidth="1"/>
    <col min="15632" max="15632" width="0.85546875" style="88" customWidth="1"/>
    <col min="15633" max="15633" width="3.28515625" style="88" customWidth="1"/>
    <col min="15634" max="15634" width="10.28515625" style="88" customWidth="1"/>
    <col min="15635" max="15635" width="1" style="88" customWidth="1"/>
    <col min="15636" max="15636" width="0" style="88" hidden="1" customWidth="1"/>
    <col min="15637" max="15637" width="9.140625" style="88"/>
    <col min="15638" max="15638" width="3" style="88" customWidth="1"/>
    <col min="15639" max="15639" width="9.140625" style="88"/>
    <col min="15640" max="15640" width="3.28515625" style="88" customWidth="1"/>
    <col min="15641" max="15641" width="2.42578125" style="88" customWidth="1"/>
    <col min="15642" max="15872" width="9.140625" style="88"/>
    <col min="15873" max="15873" width="1.28515625" style="88" customWidth="1"/>
    <col min="15874" max="15874" width="11.5703125" style="88" customWidth="1"/>
    <col min="15875" max="15875" width="14.28515625" style="88" customWidth="1"/>
    <col min="15876" max="15876" width="6.28515625" style="88" customWidth="1"/>
    <col min="15877" max="15877" width="4" style="88" customWidth="1"/>
    <col min="15878" max="15878" width="4.85546875" style="88" customWidth="1"/>
    <col min="15879" max="15879" width="5.28515625" style="88" customWidth="1"/>
    <col min="15880" max="15880" width="2" style="88" customWidth="1"/>
    <col min="15881" max="15882" width="12.140625" style="88" customWidth="1"/>
    <col min="15883" max="15883" width="12" style="88" customWidth="1"/>
    <col min="15884" max="15884" width="10.140625" style="88" customWidth="1"/>
    <col min="15885" max="15885" width="0.140625" style="88" customWidth="1"/>
    <col min="15886" max="15886" width="1" style="88" customWidth="1"/>
    <col min="15887" max="15887" width="7" style="88" customWidth="1"/>
    <col min="15888" max="15888" width="0.85546875" style="88" customWidth="1"/>
    <col min="15889" max="15889" width="3.28515625" style="88" customWidth="1"/>
    <col min="15890" max="15890" width="10.28515625" style="88" customWidth="1"/>
    <col min="15891" max="15891" width="1" style="88" customWidth="1"/>
    <col min="15892" max="15892" width="0" style="88" hidden="1" customWidth="1"/>
    <col min="15893" max="15893" width="9.140625" style="88"/>
    <col min="15894" max="15894" width="3" style="88" customWidth="1"/>
    <col min="15895" max="15895" width="9.140625" style="88"/>
    <col min="15896" max="15896" width="3.28515625" style="88" customWidth="1"/>
    <col min="15897" max="15897" width="2.42578125" style="88" customWidth="1"/>
    <col min="15898" max="16128" width="9.140625" style="88"/>
    <col min="16129" max="16129" width="1.28515625" style="88" customWidth="1"/>
    <col min="16130" max="16130" width="11.5703125" style="88" customWidth="1"/>
    <col min="16131" max="16131" width="14.28515625" style="88" customWidth="1"/>
    <col min="16132" max="16132" width="6.28515625" style="88" customWidth="1"/>
    <col min="16133" max="16133" width="4" style="88" customWidth="1"/>
    <col min="16134" max="16134" width="4.85546875" style="88" customWidth="1"/>
    <col min="16135" max="16135" width="5.28515625" style="88" customWidth="1"/>
    <col min="16136" max="16136" width="2" style="88" customWidth="1"/>
    <col min="16137" max="16138" width="12.140625" style="88" customWidth="1"/>
    <col min="16139" max="16139" width="12" style="88" customWidth="1"/>
    <col min="16140" max="16140" width="10.140625" style="88" customWidth="1"/>
    <col min="16141" max="16141" width="0.140625" style="88" customWidth="1"/>
    <col min="16142" max="16142" width="1" style="88" customWidth="1"/>
    <col min="16143" max="16143" width="7" style="88" customWidth="1"/>
    <col min="16144" max="16144" width="0.85546875" style="88" customWidth="1"/>
    <col min="16145" max="16145" width="3.28515625" style="88" customWidth="1"/>
    <col min="16146" max="16146" width="10.28515625" style="88" customWidth="1"/>
    <col min="16147" max="16147" width="1" style="88" customWidth="1"/>
    <col min="16148" max="16148" width="0" style="88" hidden="1" customWidth="1"/>
    <col min="16149" max="16149" width="9.140625" style="88"/>
    <col min="16150" max="16150" width="3" style="88" customWidth="1"/>
    <col min="16151" max="16151" width="9.140625" style="88"/>
    <col min="16152" max="16152" width="3.28515625" style="88" customWidth="1"/>
    <col min="16153" max="16153" width="2.42578125" style="88" customWidth="1"/>
    <col min="16154" max="16384" width="9.140625" style="88"/>
  </cols>
  <sheetData>
    <row r="1" spans="2:24" ht="7.9" customHeight="1" x14ac:dyDescent="0.2"/>
    <row r="2" spans="2:24" x14ac:dyDescent="0.2">
      <c r="B2" s="156" t="s">
        <v>141</v>
      </c>
      <c r="C2" s="145"/>
      <c r="D2" s="145"/>
      <c r="E2" s="145"/>
      <c r="F2" s="145"/>
      <c r="G2" s="145"/>
    </row>
    <row r="3" spans="2:24" x14ac:dyDescent="0.2">
      <c r="B3" s="145"/>
      <c r="C3" s="145"/>
      <c r="D3" s="145"/>
      <c r="E3" s="145"/>
      <c r="F3" s="145"/>
      <c r="G3" s="145"/>
      <c r="M3" s="157"/>
      <c r="N3" s="145"/>
      <c r="O3" s="145"/>
      <c r="Q3" s="158"/>
      <c r="R3" s="145"/>
    </row>
    <row r="4" spans="2:24" x14ac:dyDescent="0.2">
      <c r="B4" s="156" t="s">
        <v>142</v>
      </c>
      <c r="C4" s="145"/>
      <c r="D4" s="145"/>
      <c r="E4" s="145"/>
      <c r="M4" s="145"/>
      <c r="N4" s="145"/>
      <c r="O4" s="145"/>
      <c r="Q4" s="145"/>
      <c r="R4" s="145"/>
    </row>
    <row r="5" spans="2:24" x14ac:dyDescent="0.2">
      <c r="B5" s="145"/>
      <c r="C5" s="145"/>
      <c r="D5" s="145"/>
      <c r="E5" s="145"/>
    </row>
    <row r="6" spans="2:24" ht="14.1" customHeight="1" x14ac:dyDescent="0.2">
      <c r="B6" s="156" t="s">
        <v>143</v>
      </c>
      <c r="C6" s="145"/>
      <c r="D6" s="145"/>
    </row>
    <row r="7" spans="2:24" ht="11.1" customHeight="1" x14ac:dyDescent="0.2"/>
    <row r="8" spans="2:24" ht="18" customHeight="1" x14ac:dyDescent="0.2">
      <c r="B8" s="159" t="s">
        <v>144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2:24" ht="23.25" customHeight="1" thickBot="1" x14ac:dyDescent="0.3">
      <c r="B9" s="160" t="s">
        <v>381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2:24" ht="24" thickTop="1" thickBot="1" x14ac:dyDescent="0.25">
      <c r="B10" s="152" t="s">
        <v>148</v>
      </c>
      <c r="C10" s="153"/>
      <c r="D10" s="153"/>
      <c r="E10" s="153"/>
      <c r="F10" s="153"/>
      <c r="G10" s="153"/>
      <c r="H10" s="153"/>
      <c r="I10" s="90" t="s">
        <v>149</v>
      </c>
      <c r="J10" s="90" t="s">
        <v>150</v>
      </c>
      <c r="K10" s="91" t="s">
        <v>151</v>
      </c>
      <c r="L10" s="152" t="s">
        <v>152</v>
      </c>
      <c r="M10" s="153"/>
      <c r="N10" s="153"/>
      <c r="O10" s="152" t="s">
        <v>153</v>
      </c>
      <c r="P10" s="153"/>
      <c r="Q10" s="153"/>
      <c r="R10" s="152" t="s">
        <v>154</v>
      </c>
      <c r="S10" s="153"/>
      <c r="U10" s="152" t="s">
        <v>183</v>
      </c>
      <c r="V10" s="153"/>
      <c r="W10" s="152" t="s">
        <v>183</v>
      </c>
      <c r="X10" s="153"/>
    </row>
    <row r="11" spans="2:24" ht="14.25" thickTop="1" thickBot="1" x14ac:dyDescent="0.25">
      <c r="B11" s="91" t="s">
        <v>157</v>
      </c>
      <c r="C11" s="152" t="s">
        <v>158</v>
      </c>
      <c r="D11" s="153"/>
      <c r="E11" s="153"/>
      <c r="F11" s="153"/>
      <c r="G11" s="152"/>
      <c r="H11" s="153"/>
      <c r="I11" s="91" t="s">
        <v>159</v>
      </c>
      <c r="J11" s="91" t="s">
        <v>160</v>
      </c>
      <c r="K11" s="91" t="s">
        <v>161</v>
      </c>
      <c r="L11" s="152" t="s">
        <v>162</v>
      </c>
      <c r="M11" s="153"/>
      <c r="N11" s="153"/>
      <c r="O11" s="152" t="s">
        <v>163</v>
      </c>
      <c r="P11" s="153"/>
      <c r="Q11" s="153"/>
      <c r="R11" s="152" t="s">
        <v>164</v>
      </c>
      <c r="S11" s="153"/>
      <c r="U11" s="152" t="s">
        <v>184</v>
      </c>
      <c r="V11" s="153"/>
      <c r="W11" s="152" t="s">
        <v>185</v>
      </c>
      <c r="X11" s="153"/>
    </row>
    <row r="12" spans="2:24" ht="13.5" thickTop="1" x14ac:dyDescent="0.2">
      <c r="B12" s="92"/>
      <c r="C12" s="148" t="s">
        <v>171</v>
      </c>
      <c r="D12" s="145"/>
      <c r="E12" s="145"/>
      <c r="F12" s="145"/>
      <c r="G12" s="148"/>
      <c r="H12" s="145"/>
      <c r="I12" s="93">
        <v>7370937.4299999997</v>
      </c>
      <c r="J12" s="93">
        <v>8528900</v>
      </c>
      <c r="K12" s="93">
        <v>4003131.81</v>
      </c>
      <c r="L12" s="149">
        <v>4563212.3099999996</v>
      </c>
      <c r="M12" s="145"/>
      <c r="N12" s="145"/>
      <c r="O12" s="149">
        <v>8566344.1199999992</v>
      </c>
      <c r="P12" s="145"/>
      <c r="Q12" s="145"/>
      <c r="R12" s="149">
        <v>-37444.120000000003</v>
      </c>
      <c r="S12" s="145"/>
      <c r="U12" s="149">
        <f>O12/I12</f>
        <v>1.1621783797993792</v>
      </c>
      <c r="V12" s="145"/>
      <c r="W12" s="149">
        <f>O12/J12</f>
        <v>1.0043902636916835</v>
      </c>
      <c r="X12" s="145"/>
    </row>
    <row r="13" spans="2:24" x14ac:dyDescent="0.2">
      <c r="B13" s="113" t="s">
        <v>330</v>
      </c>
      <c r="C13" s="182" t="s">
        <v>331</v>
      </c>
      <c r="D13" s="145"/>
      <c r="E13" s="145"/>
      <c r="F13" s="145"/>
      <c r="G13" s="182"/>
      <c r="H13" s="145"/>
      <c r="I13" s="114">
        <v>842612.01</v>
      </c>
      <c r="J13" s="114">
        <v>956900</v>
      </c>
      <c r="K13" s="114">
        <v>408352.96</v>
      </c>
      <c r="L13" s="183">
        <v>586266.93000000005</v>
      </c>
      <c r="M13" s="145"/>
      <c r="N13" s="145"/>
      <c r="O13" s="183">
        <v>994619.89</v>
      </c>
      <c r="P13" s="145"/>
      <c r="Q13" s="145"/>
      <c r="R13" s="183">
        <v>-37719.89</v>
      </c>
      <c r="S13" s="145"/>
      <c r="U13" s="183">
        <f t="shared" ref="U13:U76" si="0">O13/I13</f>
        <v>1.1804007991768359</v>
      </c>
      <c r="V13" s="145"/>
      <c r="W13" s="183">
        <f t="shared" ref="W13:W72" si="1">O13/J13</f>
        <v>1.0394188420942627</v>
      </c>
      <c r="X13" s="145"/>
    </row>
    <row r="14" spans="2:24" x14ac:dyDescent="0.2">
      <c r="B14" s="115" t="s">
        <v>332</v>
      </c>
      <c r="C14" s="180" t="s">
        <v>331</v>
      </c>
      <c r="D14" s="145"/>
      <c r="E14" s="145"/>
      <c r="F14" s="145"/>
      <c r="G14" s="180"/>
      <c r="H14" s="145"/>
      <c r="I14" s="116">
        <v>618198.29</v>
      </c>
      <c r="J14" s="116">
        <v>719160</v>
      </c>
      <c r="K14" s="116">
        <v>357833.81</v>
      </c>
      <c r="L14" s="181">
        <v>401263.65</v>
      </c>
      <c r="M14" s="145"/>
      <c r="N14" s="145"/>
      <c r="O14" s="181">
        <v>759097.46</v>
      </c>
      <c r="P14" s="145"/>
      <c r="Q14" s="145"/>
      <c r="R14" s="181">
        <v>-39937.46</v>
      </c>
      <c r="S14" s="145"/>
      <c r="U14" s="181">
        <f t="shared" si="0"/>
        <v>1.2279190549038883</v>
      </c>
      <c r="V14" s="145"/>
      <c r="W14" s="181">
        <f t="shared" si="1"/>
        <v>1.0555334835085377</v>
      </c>
      <c r="X14" s="145"/>
    </row>
    <row r="15" spans="2:24" x14ac:dyDescent="0.2">
      <c r="B15" s="94" t="s">
        <v>172</v>
      </c>
      <c r="C15" s="151" t="s">
        <v>96</v>
      </c>
      <c r="D15" s="145"/>
      <c r="E15" s="145"/>
      <c r="F15" s="145"/>
      <c r="G15" s="151"/>
      <c r="H15" s="145"/>
      <c r="I15" s="95">
        <v>618198.29</v>
      </c>
      <c r="J15" s="95">
        <v>717160</v>
      </c>
      <c r="K15" s="95">
        <v>355951.7</v>
      </c>
      <c r="L15" s="144">
        <v>401263.65</v>
      </c>
      <c r="M15" s="145"/>
      <c r="N15" s="145"/>
      <c r="O15" s="144">
        <v>757215.35</v>
      </c>
      <c r="P15" s="145"/>
      <c r="Q15" s="145"/>
      <c r="R15" s="144">
        <v>-40055.35</v>
      </c>
      <c r="S15" s="145"/>
      <c r="U15" s="144">
        <f t="shared" si="0"/>
        <v>1.2248745463207282</v>
      </c>
      <c r="V15" s="145"/>
      <c r="W15" s="144">
        <f t="shared" si="1"/>
        <v>1.0558527385799543</v>
      </c>
      <c r="X15" s="145"/>
    </row>
    <row r="16" spans="2:24" x14ac:dyDescent="0.2">
      <c r="B16" s="94" t="s">
        <v>229</v>
      </c>
      <c r="C16" s="151" t="s">
        <v>43</v>
      </c>
      <c r="D16" s="145"/>
      <c r="E16" s="145"/>
      <c r="F16" s="145"/>
      <c r="G16" s="151"/>
      <c r="H16" s="145"/>
      <c r="I16" s="95">
        <v>577344.22</v>
      </c>
      <c r="J16" s="95">
        <v>657970</v>
      </c>
      <c r="K16" s="95">
        <v>328985</v>
      </c>
      <c r="L16" s="144">
        <v>364353.58</v>
      </c>
      <c r="M16" s="145"/>
      <c r="N16" s="145"/>
      <c r="O16" s="144">
        <v>693338.58</v>
      </c>
      <c r="P16" s="145"/>
      <c r="Q16" s="145"/>
      <c r="R16" s="144">
        <v>-35368.58</v>
      </c>
      <c r="S16" s="145"/>
      <c r="U16" s="144">
        <f t="shared" si="0"/>
        <v>1.2009102299491281</v>
      </c>
      <c r="V16" s="145"/>
      <c r="W16" s="144">
        <f t="shared" si="1"/>
        <v>1.05375409213186</v>
      </c>
      <c r="X16" s="145"/>
    </row>
    <row r="17" spans="2:24" x14ac:dyDescent="0.2">
      <c r="B17" s="94" t="s">
        <v>230</v>
      </c>
      <c r="C17" s="151" t="s">
        <v>231</v>
      </c>
      <c r="D17" s="145"/>
      <c r="E17" s="145"/>
      <c r="F17" s="145"/>
      <c r="G17" s="151"/>
      <c r="H17" s="145"/>
      <c r="I17" s="95">
        <v>494923.35</v>
      </c>
      <c r="J17" s="95">
        <v>564100</v>
      </c>
      <c r="K17" s="95">
        <v>282050</v>
      </c>
      <c r="L17" s="144">
        <v>320572.65999999997</v>
      </c>
      <c r="M17" s="145"/>
      <c r="N17" s="145"/>
      <c r="O17" s="144">
        <v>602622.66</v>
      </c>
      <c r="P17" s="145"/>
      <c r="Q17" s="145"/>
      <c r="R17" s="144">
        <v>-38522.660000000003</v>
      </c>
      <c r="S17" s="145"/>
      <c r="U17" s="144">
        <f t="shared" si="0"/>
        <v>1.2176080599147323</v>
      </c>
      <c r="V17" s="145"/>
      <c r="W17" s="144">
        <f t="shared" si="1"/>
        <v>1.0682904804112747</v>
      </c>
      <c r="X17" s="145"/>
    </row>
    <row r="18" spans="2:24" x14ac:dyDescent="0.2">
      <c r="B18" s="94" t="s">
        <v>232</v>
      </c>
      <c r="C18" s="151" t="s">
        <v>45</v>
      </c>
      <c r="D18" s="145"/>
      <c r="E18" s="145"/>
      <c r="F18" s="145"/>
      <c r="G18" s="151"/>
      <c r="H18" s="145"/>
      <c r="I18" s="95">
        <v>487756.32</v>
      </c>
      <c r="J18" s="95">
        <v>557000</v>
      </c>
      <c r="K18" s="95">
        <v>278500</v>
      </c>
      <c r="L18" s="144">
        <v>317022.65999999997</v>
      </c>
      <c r="M18" s="145"/>
      <c r="N18" s="145"/>
      <c r="O18" s="144">
        <v>595522.66</v>
      </c>
      <c r="P18" s="145"/>
      <c r="Q18" s="145"/>
      <c r="R18" s="144">
        <v>-38522.660000000003</v>
      </c>
      <c r="S18" s="145"/>
      <c r="U18" s="144">
        <f t="shared" si="0"/>
        <v>1.2209429905490512</v>
      </c>
      <c r="V18" s="145"/>
      <c r="W18" s="144">
        <f t="shared" si="1"/>
        <v>1.0691609694793538</v>
      </c>
      <c r="X18" s="145"/>
    </row>
    <row r="19" spans="2:24" x14ac:dyDescent="0.2">
      <c r="B19" s="94" t="s">
        <v>382</v>
      </c>
      <c r="C19" s="151" t="s">
        <v>383</v>
      </c>
      <c r="D19" s="145"/>
      <c r="E19" s="145"/>
      <c r="F19" s="145"/>
      <c r="G19" s="151"/>
      <c r="H19" s="145"/>
      <c r="I19" s="95">
        <v>487756.32</v>
      </c>
      <c r="J19" s="95">
        <v>0</v>
      </c>
      <c r="K19" s="95">
        <v>278500</v>
      </c>
      <c r="L19" s="144">
        <v>317022.65999999997</v>
      </c>
      <c r="M19" s="145"/>
      <c r="N19" s="145"/>
      <c r="O19" s="144">
        <v>595522.66</v>
      </c>
      <c r="P19" s="145"/>
      <c r="Q19" s="145"/>
      <c r="R19" s="144">
        <v>0</v>
      </c>
      <c r="S19" s="145"/>
      <c r="U19" s="144">
        <f t="shared" si="0"/>
        <v>1.2209429905490512</v>
      </c>
      <c r="V19" s="145"/>
      <c r="W19" s="161" t="s">
        <v>121</v>
      </c>
      <c r="X19" s="145"/>
    </row>
    <row r="20" spans="2:24" x14ac:dyDescent="0.2">
      <c r="B20" s="94" t="s">
        <v>234</v>
      </c>
      <c r="C20" s="151" t="s">
        <v>47</v>
      </c>
      <c r="D20" s="145"/>
      <c r="E20" s="145"/>
      <c r="F20" s="145"/>
      <c r="G20" s="151"/>
      <c r="H20" s="145"/>
      <c r="I20" s="95">
        <v>7167.03</v>
      </c>
      <c r="J20" s="95">
        <v>7100</v>
      </c>
      <c r="K20" s="95">
        <v>3550</v>
      </c>
      <c r="L20" s="144">
        <v>3550</v>
      </c>
      <c r="M20" s="145"/>
      <c r="N20" s="145"/>
      <c r="O20" s="144">
        <v>7100</v>
      </c>
      <c r="P20" s="145"/>
      <c r="Q20" s="145"/>
      <c r="R20" s="144">
        <v>0</v>
      </c>
      <c r="S20" s="145"/>
      <c r="U20" s="144">
        <f t="shared" si="0"/>
        <v>0.9906474508966755</v>
      </c>
      <c r="V20" s="145"/>
      <c r="W20" s="144">
        <f t="shared" si="1"/>
        <v>1</v>
      </c>
      <c r="X20" s="145"/>
    </row>
    <row r="21" spans="2:24" x14ac:dyDescent="0.2">
      <c r="B21" s="94" t="s">
        <v>384</v>
      </c>
      <c r="C21" s="151" t="s">
        <v>47</v>
      </c>
      <c r="D21" s="145"/>
      <c r="E21" s="145"/>
      <c r="F21" s="145"/>
      <c r="G21" s="151"/>
      <c r="H21" s="145"/>
      <c r="I21" s="95">
        <v>7167.03</v>
      </c>
      <c r="J21" s="95">
        <v>0</v>
      </c>
      <c r="K21" s="95">
        <v>3550</v>
      </c>
      <c r="L21" s="144">
        <v>3550</v>
      </c>
      <c r="M21" s="145"/>
      <c r="N21" s="145"/>
      <c r="O21" s="144">
        <v>7100</v>
      </c>
      <c r="P21" s="145"/>
      <c r="Q21" s="145"/>
      <c r="R21" s="144">
        <v>0</v>
      </c>
      <c r="S21" s="145"/>
      <c r="U21" s="144">
        <f t="shared" si="0"/>
        <v>0.9906474508966755</v>
      </c>
      <c r="V21" s="145"/>
      <c r="W21" s="161" t="s">
        <v>121</v>
      </c>
      <c r="X21" s="145"/>
    </row>
    <row r="22" spans="2:24" x14ac:dyDescent="0.2">
      <c r="B22" s="94" t="s">
        <v>235</v>
      </c>
      <c r="C22" s="151" t="s">
        <v>48</v>
      </c>
      <c r="D22" s="145"/>
      <c r="E22" s="145"/>
      <c r="F22" s="145"/>
      <c r="G22" s="151"/>
      <c r="H22" s="145"/>
      <c r="I22" s="95">
        <v>13935.89</v>
      </c>
      <c r="J22" s="95">
        <v>13900</v>
      </c>
      <c r="K22" s="95">
        <v>6950</v>
      </c>
      <c r="L22" s="144">
        <v>6950</v>
      </c>
      <c r="M22" s="145"/>
      <c r="N22" s="145"/>
      <c r="O22" s="144">
        <v>13900</v>
      </c>
      <c r="P22" s="145"/>
      <c r="Q22" s="145"/>
      <c r="R22" s="144">
        <v>0</v>
      </c>
      <c r="S22" s="145"/>
      <c r="U22" s="144">
        <f t="shared" si="0"/>
        <v>0.99742463524037583</v>
      </c>
      <c r="V22" s="145"/>
      <c r="W22" s="144">
        <f t="shared" si="1"/>
        <v>1</v>
      </c>
      <c r="X22" s="145"/>
    </row>
    <row r="23" spans="2:24" x14ac:dyDescent="0.2">
      <c r="B23" s="94" t="s">
        <v>236</v>
      </c>
      <c r="C23" s="151" t="s">
        <v>48</v>
      </c>
      <c r="D23" s="145"/>
      <c r="E23" s="145"/>
      <c r="F23" s="145"/>
      <c r="G23" s="151"/>
      <c r="H23" s="145"/>
      <c r="I23" s="95">
        <v>13935.89</v>
      </c>
      <c r="J23" s="95">
        <v>13900</v>
      </c>
      <c r="K23" s="95">
        <v>6950</v>
      </c>
      <c r="L23" s="144">
        <v>6950</v>
      </c>
      <c r="M23" s="145"/>
      <c r="N23" s="145"/>
      <c r="O23" s="144">
        <v>13900</v>
      </c>
      <c r="P23" s="145"/>
      <c r="Q23" s="145"/>
      <c r="R23" s="144">
        <v>0</v>
      </c>
      <c r="S23" s="145"/>
      <c r="U23" s="144">
        <f t="shared" si="0"/>
        <v>0.99742463524037583</v>
      </c>
      <c r="V23" s="145"/>
      <c r="W23" s="144">
        <f t="shared" si="1"/>
        <v>1</v>
      </c>
      <c r="X23" s="145"/>
    </row>
    <row r="24" spans="2:24" x14ac:dyDescent="0.2">
      <c r="B24" s="101">
        <v>312120</v>
      </c>
      <c r="C24" s="94" t="s">
        <v>385</v>
      </c>
      <c r="G24" s="94"/>
      <c r="I24" s="95">
        <v>6370.69</v>
      </c>
      <c r="J24" s="95">
        <v>0</v>
      </c>
      <c r="K24" s="95">
        <v>0</v>
      </c>
      <c r="L24" s="144">
        <v>0</v>
      </c>
      <c r="M24" s="144"/>
      <c r="N24" s="144"/>
      <c r="O24" s="144">
        <v>0</v>
      </c>
      <c r="P24" s="144"/>
      <c r="Q24" s="144"/>
      <c r="R24" s="144">
        <v>0</v>
      </c>
      <c r="S24" s="144"/>
      <c r="U24" s="144">
        <f t="shared" si="0"/>
        <v>0</v>
      </c>
      <c r="V24" s="144"/>
      <c r="W24" s="161" t="s">
        <v>121</v>
      </c>
      <c r="X24" s="144"/>
    </row>
    <row r="25" spans="2:24" x14ac:dyDescent="0.2">
      <c r="B25" s="94" t="s">
        <v>386</v>
      </c>
      <c r="C25" s="151" t="s">
        <v>387</v>
      </c>
      <c r="D25" s="145"/>
      <c r="E25" s="145"/>
      <c r="F25" s="145"/>
      <c r="G25" s="151"/>
      <c r="H25" s="145"/>
      <c r="I25" s="95">
        <v>0</v>
      </c>
      <c r="J25" s="95">
        <v>0</v>
      </c>
      <c r="K25" s="95">
        <v>0</v>
      </c>
      <c r="L25" s="144">
        <v>6950</v>
      </c>
      <c r="M25" s="145"/>
      <c r="N25" s="145"/>
      <c r="O25" s="144">
        <v>6950</v>
      </c>
      <c r="P25" s="145"/>
      <c r="Q25" s="145"/>
      <c r="R25" s="144">
        <v>0</v>
      </c>
      <c r="S25" s="145"/>
      <c r="U25" s="161" t="s">
        <v>121</v>
      </c>
      <c r="V25" s="145"/>
      <c r="W25" s="161" t="s">
        <v>121</v>
      </c>
      <c r="X25" s="145"/>
    </row>
    <row r="26" spans="2:24" x14ac:dyDescent="0.2">
      <c r="B26" s="94" t="s">
        <v>388</v>
      </c>
      <c r="C26" s="151" t="s">
        <v>389</v>
      </c>
      <c r="D26" s="145"/>
      <c r="E26" s="145"/>
      <c r="F26" s="145"/>
      <c r="G26" s="151"/>
      <c r="H26" s="145"/>
      <c r="I26" s="95">
        <v>7565.2</v>
      </c>
      <c r="J26" s="95">
        <v>0</v>
      </c>
      <c r="K26" s="95">
        <v>6950</v>
      </c>
      <c r="L26" s="144">
        <v>0</v>
      </c>
      <c r="M26" s="145"/>
      <c r="N26" s="145"/>
      <c r="O26" s="144">
        <v>6950</v>
      </c>
      <c r="P26" s="145"/>
      <c r="Q26" s="145"/>
      <c r="R26" s="144">
        <v>0</v>
      </c>
      <c r="S26" s="145"/>
      <c r="U26" s="144">
        <f t="shared" si="0"/>
        <v>0.91868027282821341</v>
      </c>
      <c r="V26" s="145"/>
      <c r="W26" s="161" t="s">
        <v>121</v>
      </c>
      <c r="X26" s="145"/>
    </row>
    <row r="27" spans="2:24" x14ac:dyDescent="0.2">
      <c r="B27" s="94" t="s">
        <v>237</v>
      </c>
      <c r="C27" s="151" t="s">
        <v>49</v>
      </c>
      <c r="D27" s="145"/>
      <c r="E27" s="145"/>
      <c r="F27" s="145"/>
      <c r="G27" s="151"/>
      <c r="H27" s="145"/>
      <c r="I27" s="95">
        <v>68484.97</v>
      </c>
      <c r="J27" s="95">
        <v>79970</v>
      </c>
      <c r="K27" s="95">
        <v>39985</v>
      </c>
      <c r="L27" s="144">
        <v>36830.92</v>
      </c>
      <c r="M27" s="145"/>
      <c r="N27" s="145"/>
      <c r="O27" s="144">
        <v>76815.92</v>
      </c>
      <c r="P27" s="145"/>
      <c r="Q27" s="145"/>
      <c r="R27" s="144">
        <v>3154.08</v>
      </c>
      <c r="S27" s="145"/>
      <c r="U27" s="144">
        <f t="shared" si="0"/>
        <v>1.121646399202628</v>
      </c>
      <c r="V27" s="145"/>
      <c r="W27" s="144">
        <f t="shared" si="1"/>
        <v>0.96055920970363884</v>
      </c>
      <c r="X27" s="145"/>
    </row>
    <row r="28" spans="2:24" ht="21.75" customHeight="1" x14ac:dyDescent="0.2">
      <c r="B28" s="94" t="s">
        <v>238</v>
      </c>
      <c r="C28" s="151" t="s">
        <v>50</v>
      </c>
      <c r="D28" s="145"/>
      <c r="E28" s="145"/>
      <c r="F28" s="145"/>
      <c r="G28" s="151"/>
      <c r="H28" s="145"/>
      <c r="I28" s="95">
        <v>68484.97</v>
      </c>
      <c r="J28" s="95">
        <v>79970</v>
      </c>
      <c r="K28" s="95">
        <v>39985</v>
      </c>
      <c r="L28" s="144">
        <v>36830.92</v>
      </c>
      <c r="M28" s="145"/>
      <c r="N28" s="145"/>
      <c r="O28" s="144">
        <v>76815.92</v>
      </c>
      <c r="P28" s="145"/>
      <c r="Q28" s="145"/>
      <c r="R28" s="144">
        <v>3154.08</v>
      </c>
      <c r="S28" s="145"/>
      <c r="U28" s="144">
        <f t="shared" si="0"/>
        <v>1.121646399202628</v>
      </c>
      <c r="V28" s="145"/>
      <c r="W28" s="144">
        <f t="shared" si="1"/>
        <v>0.96055920970363884</v>
      </c>
      <c r="X28" s="145"/>
    </row>
    <row r="29" spans="2:24" ht="23.25" customHeight="1" x14ac:dyDescent="0.2">
      <c r="B29" s="94" t="s">
        <v>390</v>
      </c>
      <c r="C29" s="151" t="s">
        <v>50</v>
      </c>
      <c r="D29" s="145"/>
      <c r="E29" s="145"/>
      <c r="F29" s="145"/>
      <c r="G29" s="151"/>
      <c r="H29" s="145"/>
      <c r="I29" s="95">
        <v>68484.97</v>
      </c>
      <c r="J29" s="95">
        <v>0</v>
      </c>
      <c r="K29" s="95">
        <v>39985</v>
      </c>
      <c r="L29" s="144">
        <v>36830.92</v>
      </c>
      <c r="M29" s="145"/>
      <c r="N29" s="145"/>
      <c r="O29" s="144">
        <v>76815.92</v>
      </c>
      <c r="P29" s="145"/>
      <c r="Q29" s="145"/>
      <c r="R29" s="144">
        <v>0</v>
      </c>
      <c r="S29" s="145"/>
      <c r="U29" s="144">
        <f t="shared" si="0"/>
        <v>1.121646399202628</v>
      </c>
      <c r="V29" s="145"/>
      <c r="W29" s="161" t="s">
        <v>121</v>
      </c>
      <c r="X29" s="145"/>
    </row>
    <row r="30" spans="2:24" x14ac:dyDescent="0.2">
      <c r="B30" s="94" t="s">
        <v>241</v>
      </c>
      <c r="C30" s="151" t="s">
        <v>52</v>
      </c>
      <c r="D30" s="145"/>
      <c r="E30" s="145"/>
      <c r="F30" s="145"/>
      <c r="G30" s="151"/>
      <c r="H30" s="145"/>
      <c r="I30" s="95">
        <v>40854.07</v>
      </c>
      <c r="J30" s="95">
        <v>59100</v>
      </c>
      <c r="K30" s="95">
        <v>26966.7</v>
      </c>
      <c r="L30" s="144">
        <v>30089.66</v>
      </c>
      <c r="M30" s="145"/>
      <c r="N30" s="145"/>
      <c r="O30" s="144">
        <v>57056.36</v>
      </c>
      <c r="P30" s="145"/>
      <c r="Q30" s="145"/>
      <c r="R30" s="144">
        <v>2043.64</v>
      </c>
      <c r="S30" s="145"/>
      <c r="U30" s="144">
        <f t="shared" si="0"/>
        <v>1.3965893728580776</v>
      </c>
      <c r="V30" s="145"/>
      <c r="W30" s="144">
        <f t="shared" si="1"/>
        <v>0.96542064297800334</v>
      </c>
      <c r="X30" s="145"/>
    </row>
    <row r="31" spans="2:24" x14ac:dyDescent="0.2">
      <c r="B31" s="94" t="s">
        <v>242</v>
      </c>
      <c r="C31" s="151" t="s">
        <v>53</v>
      </c>
      <c r="D31" s="145"/>
      <c r="E31" s="145"/>
      <c r="F31" s="145"/>
      <c r="G31" s="151"/>
      <c r="H31" s="145"/>
      <c r="I31" s="95">
        <v>13272.28</v>
      </c>
      <c r="J31" s="95">
        <v>13300</v>
      </c>
      <c r="K31" s="95">
        <v>6650</v>
      </c>
      <c r="L31" s="144">
        <v>6650</v>
      </c>
      <c r="M31" s="145"/>
      <c r="N31" s="145"/>
      <c r="O31" s="144">
        <v>13300</v>
      </c>
      <c r="P31" s="145"/>
      <c r="Q31" s="145"/>
      <c r="R31" s="144">
        <v>0</v>
      </c>
      <c r="S31" s="145"/>
      <c r="U31" s="144">
        <f t="shared" si="0"/>
        <v>1.0020885635324148</v>
      </c>
      <c r="V31" s="145"/>
      <c r="W31" s="144">
        <f t="shared" si="1"/>
        <v>1</v>
      </c>
      <c r="X31" s="145"/>
    </row>
    <row r="32" spans="2:24" ht="22.5" customHeight="1" x14ac:dyDescent="0.2">
      <c r="B32" s="94" t="s">
        <v>244</v>
      </c>
      <c r="C32" s="151" t="s">
        <v>55</v>
      </c>
      <c r="D32" s="145"/>
      <c r="E32" s="145"/>
      <c r="F32" s="145"/>
      <c r="G32" s="151"/>
      <c r="H32" s="145"/>
      <c r="I32" s="95">
        <v>13272.28</v>
      </c>
      <c r="J32" s="95">
        <v>13300</v>
      </c>
      <c r="K32" s="95">
        <v>6650</v>
      </c>
      <c r="L32" s="144">
        <v>6650</v>
      </c>
      <c r="M32" s="145"/>
      <c r="N32" s="145"/>
      <c r="O32" s="144">
        <v>13300</v>
      </c>
      <c r="P32" s="145"/>
      <c r="Q32" s="145"/>
      <c r="R32" s="144">
        <v>0</v>
      </c>
      <c r="S32" s="145"/>
      <c r="U32" s="144">
        <f t="shared" si="0"/>
        <v>1.0020885635324148</v>
      </c>
      <c r="V32" s="145"/>
      <c r="W32" s="144">
        <f t="shared" si="1"/>
        <v>1</v>
      </c>
      <c r="X32" s="145"/>
    </row>
    <row r="33" spans="2:24" x14ac:dyDescent="0.2">
      <c r="B33" s="94" t="s">
        <v>391</v>
      </c>
      <c r="C33" s="151" t="s">
        <v>392</v>
      </c>
      <c r="D33" s="145"/>
      <c r="E33" s="145"/>
      <c r="F33" s="145"/>
      <c r="G33" s="151"/>
      <c r="H33" s="145"/>
      <c r="I33" s="95">
        <v>13272.28</v>
      </c>
      <c r="J33" s="95">
        <v>0</v>
      </c>
      <c r="K33" s="95">
        <v>6650</v>
      </c>
      <c r="L33" s="144">
        <v>6650</v>
      </c>
      <c r="M33" s="145"/>
      <c r="N33" s="145"/>
      <c r="O33" s="144">
        <v>13300</v>
      </c>
      <c r="P33" s="145"/>
      <c r="Q33" s="145"/>
      <c r="R33" s="144">
        <v>0</v>
      </c>
      <c r="S33" s="145"/>
      <c r="U33" s="144">
        <f t="shared" si="0"/>
        <v>1.0020885635324148</v>
      </c>
      <c r="V33" s="145"/>
      <c r="W33" s="161" t="s">
        <v>121</v>
      </c>
      <c r="X33" s="145"/>
    </row>
    <row r="34" spans="2:24" x14ac:dyDescent="0.2">
      <c r="B34" s="94" t="s">
        <v>247</v>
      </c>
      <c r="C34" s="151" t="s">
        <v>58</v>
      </c>
      <c r="D34" s="145"/>
      <c r="E34" s="145"/>
      <c r="F34" s="145"/>
      <c r="G34" s="151"/>
      <c r="H34" s="145"/>
      <c r="I34" s="95">
        <v>0</v>
      </c>
      <c r="J34" s="95">
        <v>2100</v>
      </c>
      <c r="K34" s="95">
        <v>1050</v>
      </c>
      <c r="L34" s="144">
        <v>1044.92</v>
      </c>
      <c r="M34" s="145"/>
      <c r="N34" s="145"/>
      <c r="O34" s="144">
        <v>2094.92</v>
      </c>
      <c r="P34" s="145"/>
      <c r="Q34" s="145"/>
      <c r="R34" s="144">
        <v>5.08</v>
      </c>
      <c r="S34" s="145"/>
      <c r="U34" s="161" t="s">
        <v>121</v>
      </c>
      <c r="V34" s="145"/>
      <c r="W34" s="144">
        <f t="shared" si="1"/>
        <v>0.99758095238095246</v>
      </c>
      <c r="X34" s="145"/>
    </row>
    <row r="35" spans="2:24" x14ac:dyDescent="0.2">
      <c r="B35" s="94" t="s">
        <v>250</v>
      </c>
      <c r="C35" s="151" t="s">
        <v>61</v>
      </c>
      <c r="D35" s="145"/>
      <c r="E35" s="145"/>
      <c r="F35" s="145"/>
      <c r="G35" s="151"/>
      <c r="H35" s="145"/>
      <c r="I35" s="95">
        <v>0</v>
      </c>
      <c r="J35" s="95">
        <v>2100</v>
      </c>
      <c r="K35" s="95">
        <v>1050</v>
      </c>
      <c r="L35" s="144">
        <v>1044.92</v>
      </c>
      <c r="M35" s="145"/>
      <c r="N35" s="145"/>
      <c r="O35" s="144">
        <v>2094.92</v>
      </c>
      <c r="P35" s="145"/>
      <c r="Q35" s="145"/>
      <c r="R35" s="144">
        <v>5.08</v>
      </c>
      <c r="S35" s="145"/>
      <c r="U35" s="161" t="s">
        <v>121</v>
      </c>
      <c r="V35" s="145"/>
      <c r="W35" s="144">
        <f t="shared" si="1"/>
        <v>0.99758095238095246</v>
      </c>
      <c r="X35" s="145"/>
    </row>
    <row r="36" spans="2:24" x14ac:dyDescent="0.2">
      <c r="B36" s="94" t="s">
        <v>393</v>
      </c>
      <c r="C36" s="151" t="s">
        <v>394</v>
      </c>
      <c r="D36" s="145"/>
      <c r="E36" s="145"/>
      <c r="F36" s="145"/>
      <c r="G36" s="151"/>
      <c r="H36" s="145"/>
      <c r="I36" s="95">
        <v>0</v>
      </c>
      <c r="J36" s="95">
        <v>0</v>
      </c>
      <c r="K36" s="95">
        <v>1050</v>
      </c>
      <c r="L36" s="144">
        <v>0</v>
      </c>
      <c r="M36" s="145"/>
      <c r="N36" s="145"/>
      <c r="O36" s="144">
        <v>1050</v>
      </c>
      <c r="P36" s="145"/>
      <c r="Q36" s="145"/>
      <c r="R36" s="144">
        <v>0</v>
      </c>
      <c r="S36" s="145"/>
      <c r="U36" s="161" t="s">
        <v>121</v>
      </c>
      <c r="V36" s="145"/>
      <c r="W36" s="161" t="s">
        <v>121</v>
      </c>
      <c r="X36" s="145"/>
    </row>
    <row r="37" spans="2:24" x14ac:dyDescent="0.2">
      <c r="B37" s="94" t="s">
        <v>395</v>
      </c>
      <c r="C37" s="151" t="s">
        <v>396</v>
      </c>
      <c r="D37" s="145"/>
      <c r="E37" s="145"/>
      <c r="F37" s="145"/>
      <c r="G37" s="151"/>
      <c r="H37" s="145"/>
      <c r="I37" s="95">
        <v>0</v>
      </c>
      <c r="J37" s="95">
        <v>0</v>
      </c>
      <c r="K37" s="95">
        <v>0</v>
      </c>
      <c r="L37" s="144">
        <v>1044.92</v>
      </c>
      <c r="M37" s="145"/>
      <c r="N37" s="145"/>
      <c r="O37" s="144">
        <v>1044.92</v>
      </c>
      <c r="P37" s="145"/>
      <c r="Q37" s="145"/>
      <c r="R37" s="144">
        <v>0</v>
      </c>
      <c r="S37" s="145"/>
      <c r="U37" s="161" t="s">
        <v>121</v>
      </c>
      <c r="V37" s="145"/>
      <c r="W37" s="161" t="s">
        <v>121</v>
      </c>
      <c r="X37" s="145"/>
    </row>
    <row r="38" spans="2:24" x14ac:dyDescent="0.2">
      <c r="B38" s="94" t="s">
        <v>255</v>
      </c>
      <c r="C38" s="151" t="s">
        <v>65</v>
      </c>
      <c r="D38" s="145"/>
      <c r="E38" s="145"/>
      <c r="F38" s="145"/>
      <c r="G38" s="151"/>
      <c r="H38" s="145"/>
      <c r="I38" s="95">
        <v>27183.62</v>
      </c>
      <c r="J38" s="95">
        <v>40000</v>
      </c>
      <c r="K38" s="95">
        <v>19101.59</v>
      </c>
      <c r="L38" s="144">
        <v>22267.91</v>
      </c>
      <c r="M38" s="145"/>
      <c r="N38" s="145"/>
      <c r="O38" s="144">
        <v>41369.5</v>
      </c>
      <c r="P38" s="145"/>
      <c r="Q38" s="145"/>
      <c r="R38" s="144">
        <v>-1369.5</v>
      </c>
      <c r="S38" s="145"/>
      <c r="U38" s="144">
        <f t="shared" si="0"/>
        <v>1.5218539694124624</v>
      </c>
      <c r="V38" s="145"/>
      <c r="W38" s="144">
        <f t="shared" si="1"/>
        <v>1.0342374999999999</v>
      </c>
      <c r="X38" s="145"/>
    </row>
    <row r="39" spans="2:24" x14ac:dyDescent="0.2">
      <c r="B39" s="94" t="s">
        <v>256</v>
      </c>
      <c r="C39" s="151" t="s">
        <v>66</v>
      </c>
      <c r="D39" s="145"/>
      <c r="E39" s="145"/>
      <c r="F39" s="145"/>
      <c r="G39" s="151"/>
      <c r="H39" s="145"/>
      <c r="I39" s="95">
        <v>2455.37</v>
      </c>
      <c r="J39" s="95">
        <v>4000</v>
      </c>
      <c r="K39" s="95">
        <v>3245</v>
      </c>
      <c r="L39" s="144">
        <v>2555</v>
      </c>
      <c r="M39" s="145"/>
      <c r="N39" s="145"/>
      <c r="O39" s="144">
        <v>5800</v>
      </c>
      <c r="P39" s="145"/>
      <c r="Q39" s="145"/>
      <c r="R39" s="144">
        <v>-1800</v>
      </c>
      <c r="S39" s="145"/>
      <c r="U39" s="144">
        <f t="shared" si="0"/>
        <v>2.3621694490036127</v>
      </c>
      <c r="V39" s="145"/>
      <c r="W39" s="144">
        <f t="shared" si="1"/>
        <v>1.45</v>
      </c>
      <c r="X39" s="145"/>
    </row>
    <row r="40" spans="2:24" x14ac:dyDescent="0.2">
      <c r="B40" s="94" t="s">
        <v>397</v>
      </c>
      <c r="C40" s="151" t="s">
        <v>398</v>
      </c>
      <c r="D40" s="145"/>
      <c r="E40" s="145"/>
      <c r="F40" s="145"/>
      <c r="G40" s="151"/>
      <c r="H40" s="145"/>
      <c r="I40" s="95">
        <v>2455.37</v>
      </c>
      <c r="J40" s="95">
        <v>0</v>
      </c>
      <c r="K40" s="95">
        <v>3245</v>
      </c>
      <c r="L40" s="144">
        <v>2555</v>
      </c>
      <c r="M40" s="145"/>
      <c r="N40" s="145"/>
      <c r="O40" s="144">
        <v>5800</v>
      </c>
      <c r="P40" s="145"/>
      <c r="Q40" s="145"/>
      <c r="R40" s="144">
        <v>0</v>
      </c>
      <c r="S40" s="145"/>
      <c r="U40" s="144">
        <f t="shared" si="0"/>
        <v>2.3621694490036127</v>
      </c>
      <c r="V40" s="145"/>
      <c r="W40" s="161" t="s">
        <v>121</v>
      </c>
      <c r="X40" s="145"/>
    </row>
    <row r="41" spans="2:24" ht="21.75" customHeight="1" x14ac:dyDescent="0.2">
      <c r="B41" s="94" t="s">
        <v>257</v>
      </c>
      <c r="C41" s="151" t="s">
        <v>258</v>
      </c>
      <c r="D41" s="145"/>
      <c r="E41" s="145"/>
      <c r="F41" s="145"/>
      <c r="G41" s="151"/>
      <c r="H41" s="145"/>
      <c r="I41" s="95">
        <v>0</v>
      </c>
      <c r="J41" s="95">
        <v>8000</v>
      </c>
      <c r="K41" s="95">
        <v>0</v>
      </c>
      <c r="L41" s="144">
        <v>8407.2099999999991</v>
      </c>
      <c r="M41" s="145"/>
      <c r="N41" s="145"/>
      <c r="O41" s="144">
        <v>8407.2099999999991</v>
      </c>
      <c r="P41" s="145"/>
      <c r="Q41" s="145"/>
      <c r="R41" s="144">
        <v>-407.21</v>
      </c>
      <c r="S41" s="145"/>
      <c r="U41" s="161" t="s">
        <v>121</v>
      </c>
      <c r="V41" s="145"/>
      <c r="W41" s="144">
        <f t="shared" si="1"/>
        <v>1.0509012499999999</v>
      </c>
      <c r="X41" s="145"/>
    </row>
    <row r="42" spans="2:24" ht="18.75" customHeight="1" x14ac:dyDescent="0.2">
      <c r="B42" s="94" t="s">
        <v>399</v>
      </c>
      <c r="C42" s="151" t="s">
        <v>400</v>
      </c>
      <c r="D42" s="145"/>
      <c r="E42" s="145"/>
      <c r="F42" s="145"/>
      <c r="G42" s="151"/>
      <c r="H42" s="145"/>
      <c r="I42" s="95">
        <v>0</v>
      </c>
      <c r="J42" s="95">
        <v>0</v>
      </c>
      <c r="K42" s="95">
        <v>0</v>
      </c>
      <c r="L42" s="144">
        <v>8407.2099999999991</v>
      </c>
      <c r="M42" s="145"/>
      <c r="N42" s="145"/>
      <c r="O42" s="144">
        <v>8407.2099999999991</v>
      </c>
      <c r="P42" s="145"/>
      <c r="Q42" s="145"/>
      <c r="R42" s="144">
        <v>0</v>
      </c>
      <c r="S42" s="145"/>
      <c r="U42" s="161" t="s">
        <v>121</v>
      </c>
      <c r="V42" s="145"/>
      <c r="W42" s="161" t="s">
        <v>121</v>
      </c>
      <c r="X42" s="145"/>
    </row>
    <row r="43" spans="2:24" x14ac:dyDescent="0.2">
      <c r="B43" s="94" t="s">
        <v>262</v>
      </c>
      <c r="C43" s="151" t="s">
        <v>263</v>
      </c>
      <c r="D43" s="145"/>
      <c r="E43" s="145"/>
      <c r="F43" s="145"/>
      <c r="G43" s="151"/>
      <c r="H43" s="145"/>
      <c r="I43" s="95">
        <v>0</v>
      </c>
      <c r="J43" s="95">
        <v>1000</v>
      </c>
      <c r="K43" s="95">
        <v>0</v>
      </c>
      <c r="L43" s="144">
        <v>2376</v>
      </c>
      <c r="M43" s="145"/>
      <c r="N43" s="145"/>
      <c r="O43" s="144">
        <v>2376</v>
      </c>
      <c r="P43" s="145"/>
      <c r="Q43" s="145"/>
      <c r="R43" s="144">
        <v>-1376</v>
      </c>
      <c r="S43" s="145"/>
      <c r="U43" s="161" t="s">
        <v>121</v>
      </c>
      <c r="V43" s="145"/>
      <c r="W43" s="144">
        <f t="shared" si="1"/>
        <v>2.3759999999999999</v>
      </c>
      <c r="X43" s="145"/>
    </row>
    <row r="44" spans="2:24" ht="23.25" customHeight="1" x14ac:dyDescent="0.2">
      <c r="B44" s="94" t="s">
        <v>401</v>
      </c>
      <c r="C44" s="151" t="s">
        <v>402</v>
      </c>
      <c r="D44" s="145"/>
      <c r="E44" s="145"/>
      <c r="F44" s="145"/>
      <c r="G44" s="151"/>
      <c r="H44" s="145"/>
      <c r="I44" s="95">
        <v>0</v>
      </c>
      <c r="J44" s="95">
        <v>0</v>
      </c>
      <c r="K44" s="95">
        <v>0</v>
      </c>
      <c r="L44" s="144">
        <v>2376</v>
      </c>
      <c r="M44" s="145"/>
      <c r="N44" s="145"/>
      <c r="O44" s="144">
        <v>2376</v>
      </c>
      <c r="P44" s="145"/>
      <c r="Q44" s="145"/>
      <c r="R44" s="144">
        <v>0</v>
      </c>
      <c r="S44" s="145"/>
      <c r="U44" s="161" t="s">
        <v>121</v>
      </c>
      <c r="V44" s="145"/>
      <c r="W44" s="161" t="s">
        <v>121</v>
      </c>
      <c r="X44" s="145"/>
    </row>
    <row r="45" spans="2:24" x14ac:dyDescent="0.2">
      <c r="B45" s="94" t="s">
        <v>264</v>
      </c>
      <c r="C45" s="151" t="s">
        <v>72</v>
      </c>
      <c r="D45" s="145"/>
      <c r="E45" s="145"/>
      <c r="F45" s="145"/>
      <c r="G45" s="151"/>
      <c r="H45" s="145"/>
      <c r="I45" s="95">
        <v>24728.25</v>
      </c>
      <c r="J45" s="95">
        <v>27000</v>
      </c>
      <c r="K45" s="95">
        <v>15856.59</v>
      </c>
      <c r="L45" s="144">
        <v>8929.7000000000007</v>
      </c>
      <c r="M45" s="145"/>
      <c r="N45" s="145"/>
      <c r="O45" s="144">
        <v>24786.29</v>
      </c>
      <c r="P45" s="145"/>
      <c r="Q45" s="145"/>
      <c r="R45" s="144">
        <v>2213.71</v>
      </c>
      <c r="S45" s="145"/>
      <c r="U45" s="144">
        <f t="shared" si="0"/>
        <v>1.0023471131196102</v>
      </c>
      <c r="V45" s="145"/>
      <c r="W45" s="144">
        <f t="shared" si="1"/>
        <v>0.91801074074074074</v>
      </c>
      <c r="X45" s="145"/>
    </row>
    <row r="46" spans="2:24" x14ac:dyDescent="0.2">
      <c r="B46" s="94" t="s">
        <v>403</v>
      </c>
      <c r="C46" s="151" t="s">
        <v>404</v>
      </c>
      <c r="D46" s="145"/>
      <c r="E46" s="145"/>
      <c r="F46" s="145"/>
      <c r="G46" s="151"/>
      <c r="H46" s="145"/>
      <c r="I46" s="95">
        <v>24728.25</v>
      </c>
      <c r="J46" s="95">
        <v>0</v>
      </c>
      <c r="K46" s="95">
        <v>15856.59</v>
      </c>
      <c r="L46" s="144">
        <v>4138.63</v>
      </c>
      <c r="M46" s="145"/>
      <c r="N46" s="145"/>
      <c r="O46" s="144">
        <v>19995.22</v>
      </c>
      <c r="P46" s="145"/>
      <c r="Q46" s="145"/>
      <c r="R46" s="144">
        <v>0</v>
      </c>
      <c r="S46" s="145"/>
      <c r="U46" s="144">
        <f t="shared" si="0"/>
        <v>0.80859826312011573</v>
      </c>
      <c r="V46" s="145"/>
      <c r="W46" s="161" t="s">
        <v>121</v>
      </c>
      <c r="X46" s="145"/>
    </row>
    <row r="47" spans="2:24" ht="24.75" customHeight="1" x14ac:dyDescent="0.2">
      <c r="B47" s="94" t="s">
        <v>405</v>
      </c>
      <c r="C47" s="151" t="s">
        <v>406</v>
      </c>
      <c r="D47" s="145"/>
      <c r="E47" s="145"/>
      <c r="F47" s="145"/>
      <c r="G47" s="151"/>
      <c r="H47" s="145"/>
      <c r="I47" s="95">
        <v>0</v>
      </c>
      <c r="J47" s="95">
        <v>0</v>
      </c>
      <c r="K47" s="95">
        <v>0</v>
      </c>
      <c r="L47" s="144">
        <v>4791.07</v>
      </c>
      <c r="M47" s="145"/>
      <c r="N47" s="145"/>
      <c r="O47" s="144">
        <v>4791.07</v>
      </c>
      <c r="P47" s="145"/>
      <c r="Q47" s="145"/>
      <c r="R47" s="144">
        <v>0</v>
      </c>
      <c r="S47" s="145"/>
      <c r="U47" s="161" t="s">
        <v>121</v>
      </c>
      <c r="V47" s="145"/>
      <c r="W47" s="161" t="s">
        <v>121</v>
      </c>
      <c r="X47" s="145"/>
    </row>
    <row r="48" spans="2:24" x14ac:dyDescent="0.2">
      <c r="B48" s="94" t="s">
        <v>269</v>
      </c>
      <c r="C48" s="151" t="s">
        <v>77</v>
      </c>
      <c r="D48" s="145"/>
      <c r="E48" s="145"/>
      <c r="F48" s="145"/>
      <c r="G48" s="151"/>
      <c r="H48" s="145"/>
      <c r="I48" s="95">
        <v>398.17</v>
      </c>
      <c r="J48" s="95">
        <v>3700</v>
      </c>
      <c r="K48" s="95">
        <v>165.11</v>
      </c>
      <c r="L48" s="144">
        <v>126.83</v>
      </c>
      <c r="M48" s="145"/>
      <c r="N48" s="145"/>
      <c r="O48" s="144">
        <v>291.94</v>
      </c>
      <c r="P48" s="145"/>
      <c r="Q48" s="145"/>
      <c r="R48" s="144">
        <v>3408.06</v>
      </c>
      <c r="S48" s="145"/>
      <c r="U48" s="144">
        <f t="shared" si="0"/>
        <v>0.73320441017655769</v>
      </c>
      <c r="V48" s="145"/>
      <c r="W48" s="144">
        <f t="shared" si="1"/>
        <v>7.8902702702702707E-2</v>
      </c>
      <c r="X48" s="145"/>
    </row>
    <row r="49" spans="2:24" x14ac:dyDescent="0.2">
      <c r="B49" s="94" t="s">
        <v>277</v>
      </c>
      <c r="C49" s="151" t="s">
        <v>77</v>
      </c>
      <c r="D49" s="145"/>
      <c r="E49" s="145"/>
      <c r="F49" s="145"/>
      <c r="G49" s="151"/>
      <c r="H49" s="145"/>
      <c r="I49" s="95">
        <v>398.17</v>
      </c>
      <c r="J49" s="95">
        <v>3700</v>
      </c>
      <c r="K49" s="95">
        <v>165.11</v>
      </c>
      <c r="L49" s="144">
        <v>126.83</v>
      </c>
      <c r="M49" s="145"/>
      <c r="N49" s="145"/>
      <c r="O49" s="144">
        <v>291.94</v>
      </c>
      <c r="P49" s="145"/>
      <c r="Q49" s="145"/>
      <c r="R49" s="144">
        <v>3408.06</v>
      </c>
      <c r="S49" s="145"/>
      <c r="U49" s="144">
        <f t="shared" si="0"/>
        <v>0.73320441017655769</v>
      </c>
      <c r="V49" s="145"/>
      <c r="W49" s="144">
        <f t="shared" si="1"/>
        <v>7.8902702702702707E-2</v>
      </c>
      <c r="X49" s="145"/>
    </row>
    <row r="50" spans="2:24" x14ac:dyDescent="0.2">
      <c r="B50" s="94" t="s">
        <v>407</v>
      </c>
      <c r="C50" s="151" t="s">
        <v>77</v>
      </c>
      <c r="D50" s="145"/>
      <c r="E50" s="145"/>
      <c r="F50" s="145"/>
      <c r="G50" s="151"/>
      <c r="H50" s="145"/>
      <c r="I50" s="95">
        <v>398.17</v>
      </c>
      <c r="J50" s="95">
        <v>0</v>
      </c>
      <c r="K50" s="95">
        <v>165.11</v>
      </c>
      <c r="L50" s="144">
        <v>126.83</v>
      </c>
      <c r="M50" s="145"/>
      <c r="N50" s="145"/>
      <c r="O50" s="144">
        <v>291.94</v>
      </c>
      <c r="P50" s="145"/>
      <c r="Q50" s="145"/>
      <c r="R50" s="144">
        <v>0</v>
      </c>
      <c r="S50" s="145"/>
      <c r="U50" s="144">
        <f t="shared" si="0"/>
        <v>0.73320441017655769</v>
      </c>
      <c r="V50" s="145"/>
      <c r="W50" s="161" t="s">
        <v>121</v>
      </c>
      <c r="X50" s="145"/>
    </row>
    <row r="51" spans="2:24" ht="22.5" customHeight="1" x14ac:dyDescent="0.2">
      <c r="B51" s="94" t="s">
        <v>286</v>
      </c>
      <c r="C51" s="151" t="s">
        <v>88</v>
      </c>
      <c r="D51" s="145"/>
      <c r="E51" s="145"/>
      <c r="F51" s="145"/>
      <c r="G51" s="151"/>
      <c r="H51" s="145"/>
      <c r="I51" s="95">
        <v>0</v>
      </c>
      <c r="J51" s="95">
        <v>0</v>
      </c>
      <c r="K51" s="95">
        <v>0</v>
      </c>
      <c r="L51" s="144">
        <v>6729.91</v>
      </c>
      <c r="M51" s="145"/>
      <c r="N51" s="145"/>
      <c r="O51" s="144">
        <v>6729.91</v>
      </c>
      <c r="P51" s="145"/>
      <c r="Q51" s="145"/>
      <c r="R51" s="144">
        <v>-6729.91</v>
      </c>
      <c r="S51" s="145"/>
      <c r="U51" s="161" t="s">
        <v>121</v>
      </c>
      <c r="V51" s="145"/>
      <c r="W51" s="161" t="s">
        <v>121</v>
      </c>
      <c r="X51" s="145"/>
    </row>
    <row r="52" spans="2:24" ht="21" customHeight="1" x14ac:dyDescent="0.2">
      <c r="B52" s="94" t="s">
        <v>287</v>
      </c>
      <c r="C52" s="151" t="s">
        <v>89</v>
      </c>
      <c r="D52" s="145"/>
      <c r="E52" s="145"/>
      <c r="F52" s="145"/>
      <c r="G52" s="151"/>
      <c r="H52" s="145"/>
      <c r="I52" s="95">
        <v>0</v>
      </c>
      <c r="J52" s="95">
        <v>0</v>
      </c>
      <c r="K52" s="95">
        <v>0</v>
      </c>
      <c r="L52" s="144">
        <v>6729.91</v>
      </c>
      <c r="M52" s="145"/>
      <c r="N52" s="145"/>
      <c r="O52" s="144">
        <v>6729.91</v>
      </c>
      <c r="P52" s="145"/>
      <c r="Q52" s="145"/>
      <c r="R52" s="144">
        <v>-6729.91</v>
      </c>
      <c r="S52" s="145"/>
      <c r="U52" s="161" t="s">
        <v>121</v>
      </c>
      <c r="V52" s="145"/>
      <c r="W52" s="161" t="s">
        <v>121</v>
      </c>
      <c r="X52" s="145"/>
    </row>
    <row r="53" spans="2:24" ht="22.5" customHeight="1" x14ac:dyDescent="0.2">
      <c r="B53" s="94" t="s">
        <v>289</v>
      </c>
      <c r="C53" s="151" t="s">
        <v>91</v>
      </c>
      <c r="D53" s="145"/>
      <c r="E53" s="145"/>
      <c r="F53" s="145"/>
      <c r="G53" s="151"/>
      <c r="H53" s="145"/>
      <c r="I53" s="95">
        <v>0</v>
      </c>
      <c r="J53" s="95">
        <v>0</v>
      </c>
      <c r="K53" s="95">
        <v>0</v>
      </c>
      <c r="L53" s="144">
        <v>6729.91</v>
      </c>
      <c r="M53" s="145"/>
      <c r="N53" s="145"/>
      <c r="O53" s="144">
        <v>6729.91</v>
      </c>
      <c r="P53" s="145"/>
      <c r="Q53" s="145"/>
      <c r="R53" s="144">
        <v>-6729.91</v>
      </c>
      <c r="S53" s="145"/>
      <c r="U53" s="161" t="s">
        <v>121</v>
      </c>
      <c r="V53" s="145"/>
      <c r="W53" s="161" t="s">
        <v>121</v>
      </c>
      <c r="X53" s="145"/>
    </row>
    <row r="54" spans="2:24" x14ac:dyDescent="0.2">
      <c r="B54" s="94" t="s">
        <v>290</v>
      </c>
      <c r="C54" s="151" t="s">
        <v>291</v>
      </c>
      <c r="D54" s="145"/>
      <c r="E54" s="145"/>
      <c r="F54" s="145"/>
      <c r="G54" s="151"/>
      <c r="H54" s="145"/>
      <c r="I54" s="95">
        <v>0</v>
      </c>
      <c r="J54" s="95">
        <v>90</v>
      </c>
      <c r="K54" s="95">
        <v>0</v>
      </c>
      <c r="L54" s="144">
        <v>90.5</v>
      </c>
      <c r="M54" s="145"/>
      <c r="N54" s="145"/>
      <c r="O54" s="144">
        <v>90.5</v>
      </c>
      <c r="P54" s="145"/>
      <c r="Q54" s="145"/>
      <c r="R54" s="144">
        <v>-0.5</v>
      </c>
      <c r="S54" s="145"/>
      <c r="U54" s="161" t="s">
        <v>121</v>
      </c>
      <c r="V54" s="145"/>
      <c r="W54" s="144">
        <f t="shared" si="1"/>
        <v>1.0055555555555555</v>
      </c>
      <c r="X54" s="145"/>
    </row>
    <row r="55" spans="2:24" x14ac:dyDescent="0.2">
      <c r="B55" s="94" t="s">
        <v>292</v>
      </c>
      <c r="C55" s="151" t="s">
        <v>30</v>
      </c>
      <c r="D55" s="145"/>
      <c r="E55" s="145"/>
      <c r="F55" s="145"/>
      <c r="G55" s="151"/>
      <c r="H55" s="145"/>
      <c r="I55" s="95">
        <v>0</v>
      </c>
      <c r="J55" s="95">
        <v>90</v>
      </c>
      <c r="K55" s="95">
        <v>0</v>
      </c>
      <c r="L55" s="144">
        <v>90.5</v>
      </c>
      <c r="M55" s="145"/>
      <c r="N55" s="145"/>
      <c r="O55" s="144">
        <v>90.5</v>
      </c>
      <c r="P55" s="145"/>
      <c r="Q55" s="145"/>
      <c r="R55" s="144">
        <v>-0.5</v>
      </c>
      <c r="S55" s="145"/>
      <c r="U55" s="161" t="s">
        <v>121</v>
      </c>
      <c r="V55" s="145"/>
      <c r="W55" s="144">
        <f t="shared" si="1"/>
        <v>1.0055555555555555</v>
      </c>
      <c r="X55" s="145"/>
    </row>
    <row r="56" spans="2:24" x14ac:dyDescent="0.2">
      <c r="B56" s="94" t="s">
        <v>294</v>
      </c>
      <c r="C56" s="151" t="s">
        <v>94</v>
      </c>
      <c r="D56" s="145"/>
      <c r="E56" s="145"/>
      <c r="F56" s="145"/>
      <c r="G56" s="151"/>
      <c r="H56" s="145"/>
      <c r="I56" s="95">
        <v>0</v>
      </c>
      <c r="J56" s="95">
        <v>90</v>
      </c>
      <c r="K56" s="95">
        <v>0</v>
      </c>
      <c r="L56" s="144">
        <v>90.5</v>
      </c>
      <c r="M56" s="145"/>
      <c r="N56" s="145"/>
      <c r="O56" s="144">
        <v>90.5</v>
      </c>
      <c r="P56" s="145"/>
      <c r="Q56" s="145"/>
      <c r="R56" s="144">
        <v>-0.5</v>
      </c>
      <c r="S56" s="145"/>
      <c r="U56" s="161" t="s">
        <v>121</v>
      </c>
      <c r="V56" s="145"/>
      <c r="W56" s="144">
        <f t="shared" si="1"/>
        <v>1.0055555555555555</v>
      </c>
      <c r="X56" s="145"/>
    </row>
    <row r="57" spans="2:24" x14ac:dyDescent="0.2">
      <c r="B57" s="94" t="s">
        <v>408</v>
      </c>
      <c r="C57" s="151" t="s">
        <v>409</v>
      </c>
      <c r="D57" s="145"/>
      <c r="E57" s="145"/>
      <c r="F57" s="145"/>
      <c r="G57" s="151"/>
      <c r="H57" s="145"/>
      <c r="I57" s="95">
        <v>0</v>
      </c>
      <c r="J57" s="95">
        <v>0</v>
      </c>
      <c r="K57" s="95">
        <v>0</v>
      </c>
      <c r="L57" s="144">
        <v>90.5</v>
      </c>
      <c r="M57" s="145"/>
      <c r="N57" s="145"/>
      <c r="O57" s="144">
        <v>90.5</v>
      </c>
      <c r="P57" s="145"/>
      <c r="Q57" s="145"/>
      <c r="R57" s="144">
        <v>0</v>
      </c>
      <c r="S57" s="145"/>
      <c r="U57" s="161" t="s">
        <v>121</v>
      </c>
      <c r="V57" s="145"/>
      <c r="W57" s="161" t="s">
        <v>121</v>
      </c>
      <c r="X57" s="145"/>
    </row>
    <row r="58" spans="2:24" x14ac:dyDescent="0.2">
      <c r="B58" s="94" t="s">
        <v>173</v>
      </c>
      <c r="C58" s="151" t="s">
        <v>174</v>
      </c>
      <c r="D58" s="145"/>
      <c r="E58" s="145"/>
      <c r="F58" s="145"/>
      <c r="G58" s="151"/>
      <c r="H58" s="145"/>
      <c r="I58" s="95">
        <v>0</v>
      </c>
      <c r="J58" s="95">
        <v>2000</v>
      </c>
      <c r="K58" s="95">
        <v>1882.11</v>
      </c>
      <c r="L58" s="144">
        <v>0</v>
      </c>
      <c r="M58" s="145"/>
      <c r="N58" s="145"/>
      <c r="O58" s="144">
        <v>1882.11</v>
      </c>
      <c r="P58" s="145"/>
      <c r="Q58" s="145"/>
      <c r="R58" s="144">
        <v>117.89</v>
      </c>
      <c r="S58" s="145"/>
      <c r="U58" s="161" t="s">
        <v>121</v>
      </c>
      <c r="V58" s="145"/>
      <c r="W58" s="144">
        <f t="shared" si="1"/>
        <v>0.94105499999999997</v>
      </c>
      <c r="X58" s="145"/>
    </row>
    <row r="59" spans="2:24" ht="24" customHeight="1" x14ac:dyDescent="0.2">
      <c r="B59" s="94" t="s">
        <v>302</v>
      </c>
      <c r="C59" s="151" t="s">
        <v>99</v>
      </c>
      <c r="D59" s="145"/>
      <c r="E59" s="145"/>
      <c r="F59" s="145"/>
      <c r="G59" s="151"/>
      <c r="H59" s="145"/>
      <c r="I59" s="95">
        <v>0</v>
      </c>
      <c r="J59" s="95">
        <v>2000</v>
      </c>
      <c r="K59" s="95">
        <v>1882.11</v>
      </c>
      <c r="L59" s="144">
        <v>0</v>
      </c>
      <c r="M59" s="145"/>
      <c r="N59" s="145"/>
      <c r="O59" s="144">
        <v>1882.11</v>
      </c>
      <c r="P59" s="145"/>
      <c r="Q59" s="145"/>
      <c r="R59" s="144">
        <v>117.89</v>
      </c>
      <c r="S59" s="145"/>
      <c r="U59" s="161" t="s">
        <v>121</v>
      </c>
      <c r="V59" s="145"/>
      <c r="W59" s="144">
        <f t="shared" si="1"/>
        <v>0.94105499999999997</v>
      </c>
      <c r="X59" s="145"/>
    </row>
    <row r="60" spans="2:24" x14ac:dyDescent="0.2">
      <c r="B60" s="94" t="s">
        <v>304</v>
      </c>
      <c r="C60" s="151" t="s">
        <v>305</v>
      </c>
      <c r="D60" s="145"/>
      <c r="E60" s="145"/>
      <c r="F60" s="145"/>
      <c r="G60" s="151"/>
      <c r="H60" s="145"/>
      <c r="I60" s="95">
        <v>0</v>
      </c>
      <c r="J60" s="95">
        <v>2000</v>
      </c>
      <c r="K60" s="95">
        <v>1882.11</v>
      </c>
      <c r="L60" s="144">
        <v>0</v>
      </c>
      <c r="M60" s="145"/>
      <c r="N60" s="145"/>
      <c r="O60" s="144">
        <v>1882.11</v>
      </c>
      <c r="P60" s="145"/>
      <c r="Q60" s="145"/>
      <c r="R60" s="144">
        <v>117.89</v>
      </c>
      <c r="S60" s="145"/>
      <c r="U60" s="161" t="s">
        <v>121</v>
      </c>
      <c r="V60" s="145"/>
      <c r="W60" s="144">
        <f t="shared" si="1"/>
        <v>0.94105499999999997</v>
      </c>
      <c r="X60" s="145"/>
    </row>
    <row r="61" spans="2:24" x14ac:dyDescent="0.2">
      <c r="B61" s="94" t="s">
        <v>306</v>
      </c>
      <c r="C61" s="151" t="s">
        <v>102</v>
      </c>
      <c r="D61" s="145"/>
      <c r="E61" s="145"/>
      <c r="F61" s="145"/>
      <c r="G61" s="151"/>
      <c r="H61" s="145"/>
      <c r="I61" s="95">
        <v>0</v>
      </c>
      <c r="J61" s="95">
        <v>2000</v>
      </c>
      <c r="K61" s="95">
        <v>1882.11</v>
      </c>
      <c r="L61" s="144">
        <v>0</v>
      </c>
      <c r="M61" s="145"/>
      <c r="N61" s="145"/>
      <c r="O61" s="144">
        <v>1882.11</v>
      </c>
      <c r="P61" s="145"/>
      <c r="Q61" s="145"/>
      <c r="R61" s="144">
        <v>117.89</v>
      </c>
      <c r="S61" s="145"/>
      <c r="U61" s="161" t="s">
        <v>121</v>
      </c>
      <c r="V61" s="145"/>
      <c r="W61" s="144">
        <f t="shared" si="1"/>
        <v>0.94105499999999997</v>
      </c>
      <c r="X61" s="145"/>
    </row>
    <row r="62" spans="2:24" x14ac:dyDescent="0.2">
      <c r="B62" s="94" t="s">
        <v>410</v>
      </c>
      <c r="C62" s="151" t="s">
        <v>411</v>
      </c>
      <c r="D62" s="145"/>
      <c r="E62" s="145"/>
      <c r="F62" s="145"/>
      <c r="G62" s="151"/>
      <c r="H62" s="145"/>
      <c r="I62" s="95">
        <v>0</v>
      </c>
      <c r="J62" s="95">
        <v>0</v>
      </c>
      <c r="K62" s="95">
        <v>1882.11</v>
      </c>
      <c r="L62" s="144">
        <v>0</v>
      </c>
      <c r="M62" s="145"/>
      <c r="N62" s="145"/>
      <c r="O62" s="144">
        <v>1882.11</v>
      </c>
      <c r="P62" s="145"/>
      <c r="Q62" s="145"/>
      <c r="R62" s="144">
        <v>0</v>
      </c>
      <c r="S62" s="145"/>
      <c r="U62" s="161" t="s">
        <v>121</v>
      </c>
      <c r="V62" s="145"/>
      <c r="W62" s="161" t="s">
        <v>121</v>
      </c>
      <c r="X62" s="145"/>
    </row>
    <row r="63" spans="2:24" ht="24" customHeight="1" x14ac:dyDescent="0.2">
      <c r="B63" s="115" t="s">
        <v>334</v>
      </c>
      <c r="C63" s="180" t="s">
        <v>335</v>
      </c>
      <c r="D63" s="145"/>
      <c r="E63" s="145"/>
      <c r="F63" s="145"/>
      <c r="G63" s="180"/>
      <c r="H63" s="145"/>
      <c r="I63" s="116">
        <v>224413.72</v>
      </c>
      <c r="J63" s="116">
        <v>237740</v>
      </c>
      <c r="K63" s="116">
        <v>50519.15</v>
      </c>
      <c r="L63" s="181">
        <v>185003.28</v>
      </c>
      <c r="M63" s="145"/>
      <c r="N63" s="145"/>
      <c r="O63" s="181">
        <v>235522.43</v>
      </c>
      <c r="P63" s="145"/>
      <c r="Q63" s="145"/>
      <c r="R63" s="181">
        <v>2217.5700000000002</v>
      </c>
      <c r="S63" s="145"/>
      <c r="U63" s="181">
        <f>O63/I63</f>
        <v>1.0495010287249817</v>
      </c>
      <c r="V63" s="145"/>
      <c r="W63" s="181">
        <f>O63/J63</f>
        <v>0.99067228905527038</v>
      </c>
      <c r="X63" s="145"/>
    </row>
    <row r="64" spans="2:24" x14ac:dyDescent="0.2">
      <c r="B64" s="94" t="s">
        <v>172</v>
      </c>
      <c r="C64" s="151" t="s">
        <v>96</v>
      </c>
      <c r="D64" s="145"/>
      <c r="E64" s="145"/>
      <c r="F64" s="145"/>
      <c r="G64" s="151"/>
      <c r="H64" s="145"/>
      <c r="I64" s="95">
        <v>104983.74</v>
      </c>
      <c r="J64" s="95">
        <v>116960</v>
      </c>
      <c r="K64" s="95">
        <v>32600</v>
      </c>
      <c r="L64" s="144">
        <v>81946.960000000006</v>
      </c>
      <c r="M64" s="145"/>
      <c r="N64" s="145"/>
      <c r="O64" s="144">
        <v>114546.96</v>
      </c>
      <c r="P64" s="145"/>
      <c r="Q64" s="145"/>
      <c r="R64" s="144">
        <v>2413.04</v>
      </c>
      <c r="S64" s="145"/>
      <c r="U64" s="144">
        <f t="shared" si="0"/>
        <v>1.0910923920218503</v>
      </c>
      <c r="V64" s="145"/>
      <c r="W64" s="144">
        <f t="shared" si="1"/>
        <v>0.9793686730506157</v>
      </c>
      <c r="X64" s="145"/>
    </row>
    <row r="65" spans="2:24" x14ac:dyDescent="0.2">
      <c r="B65" s="94" t="s">
        <v>241</v>
      </c>
      <c r="C65" s="151" t="s">
        <v>52</v>
      </c>
      <c r="D65" s="145"/>
      <c r="E65" s="145"/>
      <c r="F65" s="145"/>
      <c r="G65" s="151"/>
      <c r="H65" s="145"/>
      <c r="I65" s="95">
        <v>104424.38</v>
      </c>
      <c r="J65" s="95">
        <v>116160</v>
      </c>
      <c r="K65" s="95">
        <v>32262.62</v>
      </c>
      <c r="L65" s="144">
        <v>81329.2</v>
      </c>
      <c r="M65" s="145"/>
      <c r="N65" s="145"/>
      <c r="O65" s="144">
        <v>113591.82</v>
      </c>
      <c r="P65" s="145"/>
      <c r="Q65" s="145"/>
      <c r="R65" s="144">
        <v>2568.1799999999998</v>
      </c>
      <c r="S65" s="145"/>
      <c r="U65" s="144">
        <f t="shared" si="0"/>
        <v>1.0877902267650523</v>
      </c>
      <c r="V65" s="145"/>
      <c r="W65" s="144">
        <f t="shared" si="1"/>
        <v>0.97789101239669429</v>
      </c>
      <c r="X65" s="145"/>
    </row>
    <row r="66" spans="2:24" x14ac:dyDescent="0.2">
      <c r="B66" s="94" t="s">
        <v>242</v>
      </c>
      <c r="C66" s="151" t="s">
        <v>53</v>
      </c>
      <c r="D66" s="145"/>
      <c r="E66" s="145"/>
      <c r="F66" s="145"/>
      <c r="G66" s="151"/>
      <c r="H66" s="145"/>
      <c r="I66" s="95">
        <v>1850.42</v>
      </c>
      <c r="J66" s="95">
        <v>800</v>
      </c>
      <c r="K66" s="95">
        <v>800</v>
      </c>
      <c r="L66" s="144">
        <v>110</v>
      </c>
      <c r="M66" s="145"/>
      <c r="N66" s="145"/>
      <c r="O66" s="144">
        <v>910</v>
      </c>
      <c r="P66" s="145"/>
      <c r="Q66" s="145"/>
      <c r="R66" s="144">
        <v>-110</v>
      </c>
      <c r="S66" s="145"/>
      <c r="U66" s="144">
        <f t="shared" si="0"/>
        <v>0.49178024448503582</v>
      </c>
      <c r="V66" s="145"/>
      <c r="W66" s="144">
        <f t="shared" si="1"/>
        <v>1.1375</v>
      </c>
      <c r="X66" s="145"/>
    </row>
    <row r="67" spans="2:24" x14ac:dyDescent="0.2">
      <c r="B67" s="94" t="s">
        <v>243</v>
      </c>
      <c r="C67" s="151" t="s">
        <v>54</v>
      </c>
      <c r="D67" s="145"/>
      <c r="E67" s="145"/>
      <c r="F67" s="145"/>
      <c r="G67" s="151"/>
      <c r="H67" s="145"/>
      <c r="I67" s="95">
        <v>1592.94</v>
      </c>
      <c r="J67" s="95">
        <v>500</v>
      </c>
      <c r="K67" s="95">
        <v>500</v>
      </c>
      <c r="L67" s="144">
        <v>0</v>
      </c>
      <c r="M67" s="145"/>
      <c r="N67" s="145"/>
      <c r="O67" s="144">
        <v>500</v>
      </c>
      <c r="P67" s="145"/>
      <c r="Q67" s="145"/>
      <c r="R67" s="144">
        <v>0</v>
      </c>
      <c r="S67" s="145"/>
      <c r="U67" s="144">
        <f t="shared" si="0"/>
        <v>0.31388501764033799</v>
      </c>
      <c r="V67" s="145"/>
      <c r="W67" s="144">
        <f t="shared" si="1"/>
        <v>1</v>
      </c>
      <c r="X67" s="145"/>
    </row>
    <row r="68" spans="2:24" x14ac:dyDescent="0.2">
      <c r="B68" s="94" t="s">
        <v>412</v>
      </c>
      <c r="C68" s="151" t="s">
        <v>413</v>
      </c>
      <c r="D68" s="145"/>
      <c r="E68" s="145"/>
      <c r="F68" s="145"/>
      <c r="G68" s="151"/>
      <c r="H68" s="145"/>
      <c r="I68" s="95">
        <v>1592.94</v>
      </c>
      <c r="J68" s="95">
        <v>0</v>
      </c>
      <c r="K68" s="95">
        <v>500</v>
      </c>
      <c r="L68" s="144">
        <v>0</v>
      </c>
      <c r="M68" s="145"/>
      <c r="N68" s="145"/>
      <c r="O68" s="144">
        <v>500</v>
      </c>
      <c r="P68" s="145"/>
      <c r="Q68" s="145"/>
      <c r="R68" s="144">
        <v>0</v>
      </c>
      <c r="S68" s="145"/>
      <c r="U68" s="144">
        <f t="shared" si="0"/>
        <v>0.31388501764033799</v>
      </c>
      <c r="V68" s="145"/>
      <c r="W68" s="161" t="s">
        <v>121</v>
      </c>
      <c r="X68" s="145"/>
    </row>
    <row r="69" spans="2:24" x14ac:dyDescent="0.2">
      <c r="B69" s="94" t="s">
        <v>245</v>
      </c>
      <c r="C69" s="151" t="s">
        <v>56</v>
      </c>
      <c r="D69" s="145"/>
      <c r="E69" s="145"/>
      <c r="F69" s="145"/>
      <c r="G69" s="151"/>
      <c r="H69" s="145"/>
      <c r="I69" s="95">
        <v>257.48</v>
      </c>
      <c r="J69" s="95">
        <v>300</v>
      </c>
      <c r="K69" s="95">
        <v>300</v>
      </c>
      <c r="L69" s="144">
        <v>110</v>
      </c>
      <c r="M69" s="145"/>
      <c r="N69" s="145"/>
      <c r="O69" s="144">
        <v>410</v>
      </c>
      <c r="P69" s="145"/>
      <c r="Q69" s="145"/>
      <c r="R69" s="144">
        <v>-110</v>
      </c>
      <c r="S69" s="145"/>
      <c r="U69" s="144">
        <f t="shared" si="0"/>
        <v>1.592356687898089</v>
      </c>
      <c r="V69" s="145"/>
      <c r="W69" s="144">
        <f t="shared" si="1"/>
        <v>1.3666666666666667</v>
      </c>
      <c r="X69" s="145"/>
    </row>
    <row r="70" spans="2:24" x14ac:dyDescent="0.2">
      <c r="B70" s="94" t="s">
        <v>414</v>
      </c>
      <c r="C70" s="151" t="s">
        <v>415</v>
      </c>
      <c r="D70" s="145"/>
      <c r="E70" s="145"/>
      <c r="F70" s="145"/>
      <c r="G70" s="151"/>
      <c r="H70" s="145"/>
      <c r="I70" s="95">
        <v>257.48</v>
      </c>
      <c r="J70" s="95">
        <v>0</v>
      </c>
      <c r="K70" s="95">
        <v>300</v>
      </c>
      <c r="L70" s="144">
        <v>110</v>
      </c>
      <c r="M70" s="145"/>
      <c r="N70" s="145"/>
      <c r="O70" s="144">
        <v>410</v>
      </c>
      <c r="P70" s="145"/>
      <c r="Q70" s="145"/>
      <c r="R70" s="144">
        <v>0</v>
      </c>
      <c r="S70" s="145"/>
      <c r="U70" s="144">
        <f t="shared" si="0"/>
        <v>1.592356687898089</v>
      </c>
      <c r="V70" s="145"/>
      <c r="W70" s="161" t="s">
        <v>121</v>
      </c>
      <c r="X70" s="145"/>
    </row>
    <row r="71" spans="2:24" x14ac:dyDescent="0.2">
      <c r="B71" s="94" t="s">
        <v>247</v>
      </c>
      <c r="C71" s="151" t="s">
        <v>58</v>
      </c>
      <c r="D71" s="145"/>
      <c r="E71" s="145"/>
      <c r="F71" s="145"/>
      <c r="G71" s="151"/>
      <c r="H71" s="145"/>
      <c r="I71" s="95">
        <v>33470.22</v>
      </c>
      <c r="J71" s="95">
        <v>31900</v>
      </c>
      <c r="K71" s="95">
        <v>14504.52</v>
      </c>
      <c r="L71" s="144">
        <v>13800.49</v>
      </c>
      <c r="M71" s="145"/>
      <c r="N71" s="145"/>
      <c r="O71" s="144">
        <v>28305.01</v>
      </c>
      <c r="P71" s="145"/>
      <c r="Q71" s="145"/>
      <c r="R71" s="144">
        <v>3594.99</v>
      </c>
      <c r="S71" s="145"/>
      <c r="U71" s="144">
        <f t="shared" si="0"/>
        <v>0.8456774410207043</v>
      </c>
      <c r="V71" s="145"/>
      <c r="W71" s="144">
        <f t="shared" si="1"/>
        <v>0.88730438871473349</v>
      </c>
      <c r="X71" s="145"/>
    </row>
    <row r="72" spans="2:24" x14ac:dyDescent="0.2">
      <c r="B72" s="94" t="s">
        <v>248</v>
      </c>
      <c r="C72" s="151" t="s">
        <v>59</v>
      </c>
      <c r="D72" s="145"/>
      <c r="E72" s="145"/>
      <c r="F72" s="145"/>
      <c r="G72" s="151"/>
      <c r="H72" s="145"/>
      <c r="I72" s="95">
        <v>4105.91</v>
      </c>
      <c r="J72" s="95">
        <v>3600</v>
      </c>
      <c r="K72" s="95">
        <v>4356.47</v>
      </c>
      <c r="L72" s="144">
        <v>3496.1</v>
      </c>
      <c r="M72" s="145"/>
      <c r="N72" s="145"/>
      <c r="O72" s="144">
        <v>7852.57</v>
      </c>
      <c r="P72" s="145"/>
      <c r="Q72" s="145"/>
      <c r="R72" s="144">
        <v>-4252.57</v>
      </c>
      <c r="S72" s="145"/>
      <c r="U72" s="144">
        <f t="shared" si="0"/>
        <v>1.9125041708171879</v>
      </c>
      <c r="V72" s="145"/>
      <c r="W72" s="144">
        <f t="shared" si="1"/>
        <v>2.1812694444444443</v>
      </c>
      <c r="X72" s="145"/>
    </row>
    <row r="73" spans="2:24" x14ac:dyDescent="0.2">
      <c r="B73" s="94" t="s">
        <v>416</v>
      </c>
      <c r="C73" s="151" t="s">
        <v>417</v>
      </c>
      <c r="D73" s="145"/>
      <c r="E73" s="145"/>
      <c r="F73" s="145"/>
      <c r="G73" s="151"/>
      <c r="H73" s="145"/>
      <c r="I73" s="95">
        <v>2757.34</v>
      </c>
      <c r="J73" s="95">
        <v>0</v>
      </c>
      <c r="K73" s="95">
        <v>1650</v>
      </c>
      <c r="L73" s="144">
        <v>1402.57</v>
      </c>
      <c r="M73" s="145"/>
      <c r="N73" s="145"/>
      <c r="O73" s="144">
        <v>3052.57</v>
      </c>
      <c r="P73" s="145"/>
      <c r="Q73" s="145"/>
      <c r="R73" s="144">
        <v>0</v>
      </c>
      <c r="S73" s="145"/>
      <c r="U73" s="144">
        <f t="shared" si="0"/>
        <v>1.1070705825179339</v>
      </c>
      <c r="V73" s="145"/>
      <c r="W73" s="161" t="s">
        <v>121</v>
      </c>
      <c r="X73" s="145"/>
    </row>
    <row r="74" spans="2:24" ht="18.75" customHeight="1" x14ac:dyDescent="0.2">
      <c r="B74" s="101">
        <v>322140</v>
      </c>
      <c r="C74" s="184" t="s">
        <v>418</v>
      </c>
      <c r="D74" s="184"/>
      <c r="E74" s="184"/>
      <c r="F74" s="184"/>
      <c r="G74" s="184"/>
      <c r="I74" s="95">
        <v>265.45</v>
      </c>
      <c r="J74" s="95">
        <v>0</v>
      </c>
      <c r="K74" s="95">
        <v>0</v>
      </c>
      <c r="L74" s="144">
        <v>0</v>
      </c>
      <c r="M74" s="144"/>
      <c r="N74" s="144"/>
      <c r="O74" s="144">
        <v>0</v>
      </c>
      <c r="P74" s="144"/>
      <c r="Q74" s="144"/>
      <c r="R74" s="144">
        <v>0</v>
      </c>
      <c r="S74" s="144"/>
      <c r="U74" s="144">
        <f t="shared" si="0"/>
        <v>0</v>
      </c>
      <c r="V74" s="144"/>
      <c r="W74" s="161" t="s">
        <v>121</v>
      </c>
      <c r="X74" s="144"/>
    </row>
    <row r="75" spans="2:24" x14ac:dyDescent="0.2">
      <c r="B75" s="94" t="s">
        <v>419</v>
      </c>
      <c r="C75" s="151" t="s">
        <v>420</v>
      </c>
      <c r="D75" s="145"/>
      <c r="E75" s="145"/>
      <c r="F75" s="145"/>
      <c r="G75" s="151"/>
      <c r="H75" s="145"/>
      <c r="I75" s="95">
        <v>817.68</v>
      </c>
      <c r="J75" s="95">
        <v>0</v>
      </c>
      <c r="K75" s="95">
        <v>2706.47</v>
      </c>
      <c r="L75" s="144">
        <v>2093.5300000000002</v>
      </c>
      <c r="M75" s="145"/>
      <c r="N75" s="145"/>
      <c r="O75" s="144">
        <v>4800</v>
      </c>
      <c r="P75" s="145"/>
      <c r="Q75" s="145"/>
      <c r="R75" s="144">
        <v>0</v>
      </c>
      <c r="S75" s="145"/>
      <c r="U75" s="144">
        <f t="shared" si="0"/>
        <v>5.8702670971529205</v>
      </c>
      <c r="V75" s="145"/>
      <c r="W75" s="161" t="s">
        <v>121</v>
      </c>
      <c r="X75" s="145"/>
    </row>
    <row r="76" spans="2:24" ht="23.25" customHeight="1" x14ac:dyDescent="0.2">
      <c r="B76" s="101">
        <v>322190</v>
      </c>
      <c r="C76" s="151" t="s">
        <v>421</v>
      </c>
      <c r="D76" s="145"/>
      <c r="E76" s="145"/>
      <c r="F76" s="145"/>
      <c r="G76" s="151"/>
      <c r="H76" s="145"/>
      <c r="I76" s="95">
        <v>265.45</v>
      </c>
      <c r="J76" s="95">
        <v>0</v>
      </c>
      <c r="K76" s="95">
        <v>0</v>
      </c>
      <c r="L76" s="144">
        <v>0</v>
      </c>
      <c r="M76" s="144"/>
      <c r="N76" s="144"/>
      <c r="O76" s="144">
        <v>0</v>
      </c>
      <c r="P76" s="144"/>
      <c r="Q76" s="144"/>
      <c r="R76" s="144">
        <v>0</v>
      </c>
      <c r="S76" s="144"/>
      <c r="U76" s="144">
        <f t="shared" si="0"/>
        <v>0</v>
      </c>
      <c r="V76" s="144"/>
      <c r="W76" s="161" t="s">
        <v>121</v>
      </c>
      <c r="X76" s="144"/>
    </row>
    <row r="77" spans="2:24" x14ac:dyDescent="0.2">
      <c r="B77" s="94" t="s">
        <v>249</v>
      </c>
      <c r="C77" s="151" t="s">
        <v>60</v>
      </c>
      <c r="D77" s="145"/>
      <c r="E77" s="145"/>
      <c r="F77" s="145"/>
      <c r="G77" s="151"/>
      <c r="H77" s="145"/>
      <c r="I77" s="95">
        <v>0</v>
      </c>
      <c r="J77" s="95">
        <v>0</v>
      </c>
      <c r="K77" s="95">
        <v>0</v>
      </c>
      <c r="L77" s="144">
        <v>503.34</v>
      </c>
      <c r="M77" s="145"/>
      <c r="N77" s="145"/>
      <c r="O77" s="144">
        <v>503.34</v>
      </c>
      <c r="P77" s="145"/>
      <c r="Q77" s="145"/>
      <c r="R77" s="144">
        <v>-503.34</v>
      </c>
      <c r="S77" s="145"/>
      <c r="U77" s="161" t="s">
        <v>121</v>
      </c>
      <c r="V77" s="145"/>
      <c r="W77" s="161" t="s">
        <v>121</v>
      </c>
      <c r="X77" s="145"/>
    </row>
    <row r="78" spans="2:24" x14ac:dyDescent="0.2">
      <c r="B78" s="94" t="s">
        <v>422</v>
      </c>
      <c r="C78" s="151" t="s">
        <v>423</v>
      </c>
      <c r="D78" s="145"/>
      <c r="E78" s="145"/>
      <c r="F78" s="145"/>
      <c r="G78" s="151"/>
      <c r="H78" s="145"/>
      <c r="I78" s="95">
        <v>0</v>
      </c>
      <c r="J78" s="95">
        <v>0</v>
      </c>
      <c r="K78" s="95">
        <v>0</v>
      </c>
      <c r="L78" s="144">
        <v>503.34</v>
      </c>
      <c r="M78" s="145"/>
      <c r="N78" s="145"/>
      <c r="O78" s="144">
        <v>503.34</v>
      </c>
      <c r="P78" s="145"/>
      <c r="Q78" s="145"/>
      <c r="R78" s="144">
        <v>0</v>
      </c>
      <c r="S78" s="145"/>
      <c r="U78" s="161" t="s">
        <v>121</v>
      </c>
      <c r="V78" s="145"/>
      <c r="W78" s="161" t="s">
        <v>121</v>
      </c>
      <c r="X78" s="145"/>
    </row>
    <row r="79" spans="2:24" x14ac:dyDescent="0.2">
      <c r="B79" s="94" t="s">
        <v>250</v>
      </c>
      <c r="C79" s="151" t="s">
        <v>61</v>
      </c>
      <c r="D79" s="145"/>
      <c r="E79" s="145"/>
      <c r="F79" s="145"/>
      <c r="G79" s="151"/>
      <c r="H79" s="145"/>
      <c r="I79" s="95">
        <v>26482.14</v>
      </c>
      <c r="J79" s="95">
        <v>25500</v>
      </c>
      <c r="K79" s="95">
        <v>9455.92</v>
      </c>
      <c r="L79" s="144">
        <v>8539.31</v>
      </c>
      <c r="M79" s="145"/>
      <c r="N79" s="145"/>
      <c r="O79" s="144">
        <v>17995.23</v>
      </c>
      <c r="P79" s="145"/>
      <c r="Q79" s="145"/>
      <c r="R79" s="144">
        <v>7504.77</v>
      </c>
      <c r="S79" s="145"/>
      <c r="U79" s="144">
        <f t="shared" ref="U79:U134" si="2">O79/I79</f>
        <v>0.67952325605105934</v>
      </c>
      <c r="V79" s="145"/>
      <c r="W79" s="144">
        <f>O79/J79</f>
        <v>0.70569529411764709</v>
      </c>
      <c r="X79" s="145"/>
    </row>
    <row r="80" spans="2:24" x14ac:dyDescent="0.2">
      <c r="B80" s="94" t="s">
        <v>393</v>
      </c>
      <c r="C80" s="151" t="s">
        <v>394</v>
      </c>
      <c r="D80" s="145"/>
      <c r="E80" s="145"/>
      <c r="F80" s="145"/>
      <c r="G80" s="151"/>
      <c r="H80" s="145"/>
      <c r="I80" s="95">
        <v>7242.3</v>
      </c>
      <c r="J80" s="95">
        <v>0</v>
      </c>
      <c r="K80" s="95">
        <v>3839.65</v>
      </c>
      <c r="L80" s="144">
        <v>5166.08</v>
      </c>
      <c r="M80" s="145"/>
      <c r="N80" s="145"/>
      <c r="O80" s="144">
        <v>9005.73</v>
      </c>
      <c r="P80" s="145"/>
      <c r="Q80" s="145"/>
      <c r="R80" s="144">
        <v>0</v>
      </c>
      <c r="S80" s="145"/>
      <c r="U80" s="144">
        <f t="shared" si="2"/>
        <v>1.2434903276583404</v>
      </c>
      <c r="V80" s="145"/>
      <c r="W80" s="161" t="s">
        <v>121</v>
      </c>
      <c r="X80" s="145"/>
    </row>
    <row r="81" spans="2:24" x14ac:dyDescent="0.2">
      <c r="B81" s="94" t="s">
        <v>395</v>
      </c>
      <c r="C81" s="151" t="s">
        <v>396</v>
      </c>
      <c r="D81" s="145"/>
      <c r="E81" s="145"/>
      <c r="F81" s="145"/>
      <c r="G81" s="151"/>
      <c r="H81" s="145"/>
      <c r="I81" s="95">
        <v>19239.84</v>
      </c>
      <c r="J81" s="95">
        <v>0</v>
      </c>
      <c r="K81" s="95">
        <v>5616.27</v>
      </c>
      <c r="L81" s="144">
        <v>3373.23</v>
      </c>
      <c r="M81" s="145"/>
      <c r="N81" s="145"/>
      <c r="O81" s="144">
        <v>8989.5</v>
      </c>
      <c r="P81" s="145"/>
      <c r="Q81" s="145"/>
      <c r="R81" s="144">
        <v>0</v>
      </c>
      <c r="S81" s="145"/>
      <c r="U81" s="144">
        <f t="shared" si="2"/>
        <v>0.46723361524835966</v>
      </c>
      <c r="V81" s="145"/>
      <c r="W81" s="161" t="s">
        <v>121</v>
      </c>
      <c r="X81" s="145"/>
    </row>
    <row r="82" spans="2:24" ht="24" customHeight="1" x14ac:dyDescent="0.2">
      <c r="B82" s="94" t="s">
        <v>251</v>
      </c>
      <c r="C82" s="151" t="s">
        <v>252</v>
      </c>
      <c r="D82" s="145"/>
      <c r="E82" s="145"/>
      <c r="F82" s="145"/>
      <c r="G82" s="151"/>
      <c r="H82" s="145"/>
      <c r="I82" s="95">
        <v>2060.08</v>
      </c>
      <c r="J82" s="95">
        <v>1900</v>
      </c>
      <c r="K82" s="95">
        <v>615.9</v>
      </c>
      <c r="L82" s="144">
        <v>384.1</v>
      </c>
      <c r="M82" s="145"/>
      <c r="N82" s="145"/>
      <c r="O82" s="144">
        <v>1000</v>
      </c>
      <c r="P82" s="145"/>
      <c r="Q82" s="145"/>
      <c r="R82" s="144">
        <v>900</v>
      </c>
      <c r="S82" s="145"/>
      <c r="U82" s="144">
        <f t="shared" si="2"/>
        <v>0.48541804201778571</v>
      </c>
      <c r="V82" s="145"/>
      <c r="W82" s="144">
        <f>O82/J82</f>
        <v>0.52631578947368418</v>
      </c>
      <c r="X82" s="145"/>
    </row>
    <row r="83" spans="2:24" ht="24" customHeight="1" x14ac:dyDescent="0.2">
      <c r="B83" s="101">
        <v>322410</v>
      </c>
      <c r="C83" s="151" t="s">
        <v>424</v>
      </c>
      <c r="D83" s="145"/>
      <c r="E83" s="145"/>
      <c r="F83" s="145"/>
      <c r="G83" s="94"/>
      <c r="I83" s="95">
        <v>565.16</v>
      </c>
      <c r="J83" s="95">
        <v>0</v>
      </c>
      <c r="K83" s="95">
        <v>0</v>
      </c>
      <c r="L83" s="144">
        <v>0</v>
      </c>
      <c r="M83" s="144"/>
      <c r="N83" s="144"/>
      <c r="O83" s="144">
        <v>0</v>
      </c>
      <c r="P83" s="144"/>
      <c r="Q83" s="144"/>
      <c r="R83" s="144">
        <v>0</v>
      </c>
      <c r="S83" s="144"/>
      <c r="U83" s="144">
        <f t="shared" si="2"/>
        <v>0</v>
      </c>
      <c r="V83" s="144"/>
      <c r="W83" s="161" t="s">
        <v>121</v>
      </c>
      <c r="X83" s="144"/>
    </row>
    <row r="84" spans="2:24" ht="23.25" customHeight="1" x14ac:dyDescent="0.2">
      <c r="B84" s="94" t="s">
        <v>425</v>
      </c>
      <c r="C84" s="151" t="s">
        <v>426</v>
      </c>
      <c r="D84" s="145"/>
      <c r="E84" s="145"/>
      <c r="F84" s="145"/>
      <c r="G84" s="151"/>
      <c r="H84" s="145"/>
      <c r="I84" s="95">
        <v>1211.3800000000001</v>
      </c>
      <c r="J84" s="95">
        <v>0</v>
      </c>
      <c r="K84" s="95">
        <v>507.39</v>
      </c>
      <c r="L84" s="144">
        <v>99.57</v>
      </c>
      <c r="M84" s="145"/>
      <c r="N84" s="145"/>
      <c r="O84" s="144">
        <v>606.96</v>
      </c>
      <c r="P84" s="145"/>
      <c r="Q84" s="145"/>
      <c r="R84" s="144">
        <v>0</v>
      </c>
      <c r="S84" s="145"/>
      <c r="U84" s="144">
        <f t="shared" si="2"/>
        <v>0.50104839109115218</v>
      </c>
      <c r="V84" s="145"/>
      <c r="W84" s="161" t="s">
        <v>121</v>
      </c>
      <c r="X84" s="145"/>
    </row>
    <row r="85" spans="2:24" ht="26.25" customHeight="1" x14ac:dyDescent="0.2">
      <c r="B85" s="94" t="s">
        <v>427</v>
      </c>
      <c r="C85" s="151" t="s">
        <v>428</v>
      </c>
      <c r="D85" s="145"/>
      <c r="E85" s="145"/>
      <c r="F85" s="145"/>
      <c r="G85" s="151"/>
      <c r="H85" s="145"/>
      <c r="I85" s="95">
        <v>283.55</v>
      </c>
      <c r="J85" s="95">
        <v>0</v>
      </c>
      <c r="K85" s="95">
        <v>108.51</v>
      </c>
      <c r="L85" s="144">
        <v>284.52999999999997</v>
      </c>
      <c r="M85" s="145"/>
      <c r="N85" s="145"/>
      <c r="O85" s="144">
        <v>393.04</v>
      </c>
      <c r="P85" s="145"/>
      <c r="Q85" s="145"/>
      <c r="R85" s="144">
        <v>0</v>
      </c>
      <c r="S85" s="145"/>
      <c r="U85" s="144">
        <f t="shared" si="2"/>
        <v>1.3861400105801447</v>
      </c>
      <c r="V85" s="145"/>
      <c r="W85" s="161" t="s">
        <v>121</v>
      </c>
      <c r="X85" s="145"/>
    </row>
    <row r="86" spans="2:24" x14ac:dyDescent="0.2">
      <c r="B86" s="94" t="s">
        <v>253</v>
      </c>
      <c r="C86" s="151" t="s">
        <v>63</v>
      </c>
      <c r="D86" s="145"/>
      <c r="E86" s="145"/>
      <c r="F86" s="145"/>
      <c r="G86" s="151"/>
      <c r="H86" s="145"/>
      <c r="I86" s="95">
        <v>775.63</v>
      </c>
      <c r="J86" s="95">
        <v>900</v>
      </c>
      <c r="K86" s="95">
        <v>76.23</v>
      </c>
      <c r="L86" s="144">
        <v>827.64</v>
      </c>
      <c r="M86" s="145"/>
      <c r="N86" s="145"/>
      <c r="O86" s="144">
        <v>903.87</v>
      </c>
      <c r="P86" s="145"/>
      <c r="Q86" s="145"/>
      <c r="R86" s="144">
        <v>-3.87</v>
      </c>
      <c r="S86" s="145"/>
      <c r="U86" s="144">
        <f t="shared" si="2"/>
        <v>1.16533656511481</v>
      </c>
      <c r="V86" s="145"/>
      <c r="W86" s="144">
        <f>O86/J86</f>
        <v>1.0043</v>
      </c>
      <c r="X86" s="145"/>
    </row>
    <row r="87" spans="2:24" x14ac:dyDescent="0.2">
      <c r="B87" s="94" t="s">
        <v>429</v>
      </c>
      <c r="C87" s="151" t="s">
        <v>430</v>
      </c>
      <c r="D87" s="145"/>
      <c r="E87" s="145"/>
      <c r="F87" s="145"/>
      <c r="G87" s="151"/>
      <c r="H87" s="145"/>
      <c r="I87" s="95">
        <v>775.63</v>
      </c>
      <c r="J87" s="95">
        <v>0</v>
      </c>
      <c r="K87" s="95">
        <v>76.23</v>
      </c>
      <c r="L87" s="144">
        <v>827.64</v>
      </c>
      <c r="M87" s="145"/>
      <c r="N87" s="145"/>
      <c r="O87" s="144">
        <v>903.87</v>
      </c>
      <c r="P87" s="145"/>
      <c r="Q87" s="145"/>
      <c r="R87" s="144">
        <v>0</v>
      </c>
      <c r="S87" s="145"/>
      <c r="U87" s="144">
        <f t="shared" si="2"/>
        <v>1.16533656511481</v>
      </c>
      <c r="V87" s="145"/>
      <c r="W87" s="161" t="s">
        <v>121</v>
      </c>
      <c r="X87" s="145"/>
    </row>
    <row r="88" spans="2:24" x14ac:dyDescent="0.2">
      <c r="B88" s="94" t="s">
        <v>254</v>
      </c>
      <c r="C88" s="151" t="s">
        <v>64</v>
      </c>
      <c r="D88" s="145"/>
      <c r="E88" s="145"/>
      <c r="F88" s="145"/>
      <c r="G88" s="151"/>
      <c r="H88" s="145"/>
      <c r="I88" s="95">
        <v>46.45</v>
      </c>
      <c r="J88" s="95">
        <v>0</v>
      </c>
      <c r="K88" s="95">
        <v>0</v>
      </c>
      <c r="L88" s="144">
        <v>50</v>
      </c>
      <c r="M88" s="145"/>
      <c r="N88" s="145"/>
      <c r="O88" s="144">
        <v>50</v>
      </c>
      <c r="P88" s="145"/>
      <c r="Q88" s="145"/>
      <c r="R88" s="144">
        <v>-50</v>
      </c>
      <c r="S88" s="145"/>
      <c r="U88" s="144">
        <f t="shared" si="2"/>
        <v>1.0764262648008611</v>
      </c>
      <c r="V88" s="145"/>
      <c r="W88" s="161" t="s">
        <v>121</v>
      </c>
      <c r="X88" s="145"/>
    </row>
    <row r="89" spans="2:24" x14ac:dyDescent="0.2">
      <c r="B89" s="94" t="s">
        <v>431</v>
      </c>
      <c r="C89" s="151" t="s">
        <v>64</v>
      </c>
      <c r="D89" s="145"/>
      <c r="E89" s="145"/>
      <c r="F89" s="145"/>
      <c r="G89" s="151"/>
      <c r="H89" s="145"/>
      <c r="I89" s="95">
        <v>46.45</v>
      </c>
      <c r="J89" s="95">
        <v>0</v>
      </c>
      <c r="K89" s="95">
        <v>0</v>
      </c>
      <c r="L89" s="144">
        <v>50</v>
      </c>
      <c r="M89" s="145"/>
      <c r="N89" s="145"/>
      <c r="O89" s="144">
        <v>50</v>
      </c>
      <c r="P89" s="145"/>
      <c r="Q89" s="145"/>
      <c r="R89" s="144">
        <v>0</v>
      </c>
      <c r="S89" s="145"/>
      <c r="U89" s="144">
        <f t="shared" si="2"/>
        <v>1.0764262648008611</v>
      </c>
      <c r="V89" s="145"/>
      <c r="W89" s="161" t="s">
        <v>121</v>
      </c>
      <c r="X89" s="145"/>
    </row>
    <row r="90" spans="2:24" x14ac:dyDescent="0.2">
      <c r="B90" s="94" t="s">
        <v>255</v>
      </c>
      <c r="C90" s="151" t="s">
        <v>65</v>
      </c>
      <c r="D90" s="145"/>
      <c r="E90" s="145"/>
      <c r="F90" s="145"/>
      <c r="G90" s="151"/>
      <c r="H90" s="145"/>
      <c r="I90" s="95">
        <v>67581.61</v>
      </c>
      <c r="J90" s="95">
        <v>81960</v>
      </c>
      <c r="K90" s="95">
        <v>16642.3</v>
      </c>
      <c r="L90" s="144">
        <v>67013.37</v>
      </c>
      <c r="M90" s="145"/>
      <c r="N90" s="145"/>
      <c r="O90" s="144">
        <v>83655.67</v>
      </c>
      <c r="P90" s="145"/>
      <c r="Q90" s="145"/>
      <c r="R90" s="144">
        <v>-1695.67</v>
      </c>
      <c r="S90" s="145"/>
      <c r="U90" s="144">
        <f t="shared" si="2"/>
        <v>1.2378466568050095</v>
      </c>
      <c r="V90" s="145"/>
      <c r="W90" s="144">
        <f>O90/J90</f>
        <v>1.0206889946315276</v>
      </c>
      <c r="X90" s="145"/>
    </row>
    <row r="91" spans="2:24" x14ac:dyDescent="0.2">
      <c r="B91" s="94" t="s">
        <v>256</v>
      </c>
      <c r="C91" s="151" t="s">
        <v>66</v>
      </c>
      <c r="D91" s="145"/>
      <c r="E91" s="145"/>
      <c r="F91" s="145"/>
      <c r="G91" s="151"/>
      <c r="H91" s="145"/>
      <c r="I91" s="95">
        <v>9404.27</v>
      </c>
      <c r="J91" s="95">
        <v>11000</v>
      </c>
      <c r="K91" s="95">
        <v>5129.0600000000004</v>
      </c>
      <c r="L91" s="144">
        <v>3758.75</v>
      </c>
      <c r="M91" s="145"/>
      <c r="N91" s="145"/>
      <c r="O91" s="144">
        <v>8887.81</v>
      </c>
      <c r="P91" s="145"/>
      <c r="Q91" s="145"/>
      <c r="R91" s="144">
        <v>2112.19</v>
      </c>
      <c r="S91" s="145"/>
      <c r="U91" s="144">
        <f t="shared" si="2"/>
        <v>0.94508239342341294</v>
      </c>
      <c r="V91" s="145"/>
      <c r="W91" s="144">
        <f>O91/J91</f>
        <v>0.80798272727272724</v>
      </c>
      <c r="X91" s="145"/>
    </row>
    <row r="92" spans="2:24" x14ac:dyDescent="0.2">
      <c r="B92" s="94" t="s">
        <v>397</v>
      </c>
      <c r="C92" s="151" t="s">
        <v>398</v>
      </c>
      <c r="D92" s="145"/>
      <c r="E92" s="145"/>
      <c r="F92" s="145"/>
      <c r="G92" s="151"/>
      <c r="H92" s="145"/>
      <c r="I92" s="95">
        <v>563.28</v>
      </c>
      <c r="J92" s="95">
        <v>0</v>
      </c>
      <c r="K92" s="95">
        <v>958.25</v>
      </c>
      <c r="L92" s="144">
        <v>231.2</v>
      </c>
      <c r="M92" s="145"/>
      <c r="N92" s="145"/>
      <c r="O92" s="144">
        <v>1189.45</v>
      </c>
      <c r="P92" s="145"/>
      <c r="Q92" s="145"/>
      <c r="R92" s="144">
        <v>0</v>
      </c>
      <c r="S92" s="145"/>
      <c r="U92" s="144">
        <f t="shared" si="2"/>
        <v>2.1116496236330069</v>
      </c>
      <c r="V92" s="145"/>
      <c r="W92" s="161" t="s">
        <v>121</v>
      </c>
      <c r="X92" s="145"/>
    </row>
    <row r="93" spans="2:24" x14ac:dyDescent="0.2">
      <c r="B93" s="94" t="s">
        <v>432</v>
      </c>
      <c r="C93" s="151" t="s">
        <v>433</v>
      </c>
      <c r="D93" s="145"/>
      <c r="E93" s="145"/>
      <c r="F93" s="145"/>
      <c r="G93" s="151"/>
      <c r="H93" s="145"/>
      <c r="I93" s="95">
        <v>132.72</v>
      </c>
      <c r="J93" s="95">
        <v>0</v>
      </c>
      <c r="K93" s="95">
        <v>357.79</v>
      </c>
      <c r="L93" s="144">
        <v>366.07</v>
      </c>
      <c r="M93" s="145"/>
      <c r="N93" s="145"/>
      <c r="O93" s="144">
        <v>723.86</v>
      </c>
      <c r="P93" s="145"/>
      <c r="Q93" s="145"/>
      <c r="R93" s="144">
        <v>0</v>
      </c>
      <c r="S93" s="145"/>
      <c r="U93" s="144">
        <f t="shared" si="2"/>
        <v>5.4540385774562994</v>
      </c>
      <c r="V93" s="145"/>
      <c r="W93" s="161" t="s">
        <v>121</v>
      </c>
      <c r="X93" s="145"/>
    </row>
    <row r="94" spans="2:24" x14ac:dyDescent="0.2">
      <c r="B94" s="94" t="s">
        <v>434</v>
      </c>
      <c r="C94" s="151" t="s">
        <v>435</v>
      </c>
      <c r="D94" s="145"/>
      <c r="E94" s="145"/>
      <c r="F94" s="145"/>
      <c r="G94" s="151"/>
      <c r="H94" s="145"/>
      <c r="I94" s="95">
        <v>8708.2800000000007</v>
      </c>
      <c r="J94" s="95">
        <v>0</v>
      </c>
      <c r="K94" s="95">
        <v>3813.02</v>
      </c>
      <c r="L94" s="144">
        <v>3161.48</v>
      </c>
      <c r="M94" s="145"/>
      <c r="N94" s="145"/>
      <c r="O94" s="144">
        <v>6974.5</v>
      </c>
      <c r="P94" s="145"/>
      <c r="Q94" s="145"/>
      <c r="R94" s="144">
        <v>0</v>
      </c>
      <c r="S94" s="145"/>
      <c r="U94" s="144">
        <f t="shared" si="2"/>
        <v>0.80090442659170347</v>
      </c>
      <c r="V94" s="145"/>
      <c r="W94" s="161" t="s">
        <v>121</v>
      </c>
      <c r="X94" s="145"/>
    </row>
    <row r="95" spans="2:24" ht="27.75" customHeight="1" x14ac:dyDescent="0.2">
      <c r="B95" s="94" t="s">
        <v>257</v>
      </c>
      <c r="C95" s="151" t="s">
        <v>258</v>
      </c>
      <c r="D95" s="145"/>
      <c r="E95" s="145"/>
      <c r="F95" s="145"/>
      <c r="G95" s="151"/>
      <c r="H95" s="145"/>
      <c r="I95" s="95">
        <v>40099.129999999997</v>
      </c>
      <c r="J95" s="95">
        <v>52660</v>
      </c>
      <c r="K95" s="95">
        <v>23.3</v>
      </c>
      <c r="L95" s="144">
        <v>52732.66</v>
      </c>
      <c r="M95" s="145"/>
      <c r="N95" s="145"/>
      <c r="O95" s="144">
        <v>52755.96</v>
      </c>
      <c r="P95" s="145"/>
      <c r="Q95" s="145"/>
      <c r="R95" s="144">
        <v>-95.96</v>
      </c>
      <c r="S95" s="145"/>
      <c r="U95" s="144">
        <f t="shared" si="2"/>
        <v>1.3156385188406832</v>
      </c>
      <c r="V95" s="145"/>
      <c r="W95" s="144">
        <f>O95/J95</f>
        <v>1.0018222559817698</v>
      </c>
      <c r="X95" s="145"/>
    </row>
    <row r="96" spans="2:24" ht="25.5" customHeight="1" x14ac:dyDescent="0.2">
      <c r="B96" s="94" t="s">
        <v>399</v>
      </c>
      <c r="C96" s="151" t="s">
        <v>400</v>
      </c>
      <c r="D96" s="145"/>
      <c r="E96" s="145"/>
      <c r="F96" s="145"/>
      <c r="G96" s="151"/>
      <c r="H96" s="145"/>
      <c r="I96" s="95">
        <v>39671.15</v>
      </c>
      <c r="J96" s="95">
        <v>0</v>
      </c>
      <c r="K96" s="95">
        <v>23.3</v>
      </c>
      <c r="L96" s="144">
        <v>47732.66</v>
      </c>
      <c r="M96" s="145"/>
      <c r="N96" s="145"/>
      <c r="O96" s="144">
        <v>47755.96</v>
      </c>
      <c r="P96" s="145"/>
      <c r="Q96" s="145"/>
      <c r="R96" s="144">
        <v>0</v>
      </c>
      <c r="S96" s="145"/>
      <c r="U96" s="144">
        <f t="shared" si="2"/>
        <v>1.2037957054433763</v>
      </c>
      <c r="V96" s="145"/>
      <c r="W96" s="161" t="s">
        <v>121</v>
      </c>
      <c r="X96" s="145"/>
    </row>
    <row r="97" spans="2:24" ht="24.75" customHeight="1" x14ac:dyDescent="0.2">
      <c r="B97" s="94" t="s">
        <v>436</v>
      </c>
      <c r="C97" s="151" t="s">
        <v>437</v>
      </c>
      <c r="D97" s="145"/>
      <c r="E97" s="145"/>
      <c r="F97" s="145"/>
      <c r="G97" s="151"/>
      <c r="H97" s="145"/>
      <c r="I97" s="95">
        <v>427.98</v>
      </c>
      <c r="J97" s="95">
        <v>0</v>
      </c>
      <c r="K97" s="95">
        <v>0</v>
      </c>
      <c r="L97" s="144">
        <v>5000</v>
      </c>
      <c r="M97" s="145"/>
      <c r="N97" s="145"/>
      <c r="O97" s="144">
        <v>5000</v>
      </c>
      <c r="P97" s="145"/>
      <c r="Q97" s="145"/>
      <c r="R97" s="144">
        <v>0</v>
      </c>
      <c r="S97" s="145"/>
      <c r="U97" s="144">
        <f t="shared" si="2"/>
        <v>11.682788915369876</v>
      </c>
      <c r="V97" s="145"/>
      <c r="W97" s="161" t="s">
        <v>121</v>
      </c>
      <c r="X97" s="145"/>
    </row>
    <row r="98" spans="2:24" x14ac:dyDescent="0.2">
      <c r="B98" s="94" t="s">
        <v>259</v>
      </c>
      <c r="C98" s="151" t="s">
        <v>68</v>
      </c>
      <c r="D98" s="145"/>
      <c r="E98" s="145"/>
      <c r="F98" s="145"/>
      <c r="G98" s="151"/>
      <c r="H98" s="145"/>
      <c r="I98" s="95">
        <v>127.41</v>
      </c>
      <c r="J98" s="95">
        <v>100</v>
      </c>
      <c r="K98" s="95">
        <v>63.72</v>
      </c>
      <c r="L98" s="144">
        <v>63.72</v>
      </c>
      <c r="M98" s="145"/>
      <c r="N98" s="145"/>
      <c r="O98" s="144">
        <v>127.44</v>
      </c>
      <c r="P98" s="145"/>
      <c r="Q98" s="145"/>
      <c r="R98" s="144">
        <v>-27.44</v>
      </c>
      <c r="S98" s="145"/>
      <c r="U98" s="144">
        <f t="shared" si="2"/>
        <v>1.0002354603249353</v>
      </c>
      <c r="V98" s="145"/>
      <c r="W98" s="144">
        <f>O98/J98</f>
        <v>1.2744</v>
      </c>
      <c r="X98" s="145"/>
    </row>
    <row r="99" spans="2:24" x14ac:dyDescent="0.2">
      <c r="B99" s="94" t="s">
        <v>438</v>
      </c>
      <c r="C99" s="151" t="s">
        <v>439</v>
      </c>
      <c r="D99" s="145"/>
      <c r="E99" s="145"/>
      <c r="F99" s="145"/>
      <c r="G99" s="151"/>
      <c r="H99" s="145"/>
      <c r="I99" s="95">
        <v>127.41</v>
      </c>
      <c r="J99" s="95">
        <v>0</v>
      </c>
      <c r="K99" s="95">
        <v>63.72</v>
      </c>
      <c r="L99" s="144">
        <v>63.72</v>
      </c>
      <c r="M99" s="145"/>
      <c r="N99" s="145"/>
      <c r="O99" s="144">
        <v>127.44</v>
      </c>
      <c r="P99" s="145"/>
      <c r="Q99" s="145"/>
      <c r="R99" s="144">
        <v>0</v>
      </c>
      <c r="S99" s="145"/>
      <c r="U99" s="144">
        <f t="shared" si="2"/>
        <v>1.0002354603249353</v>
      </c>
      <c r="V99" s="145"/>
      <c r="W99" s="161" t="s">
        <v>121</v>
      </c>
      <c r="X99" s="145"/>
    </row>
    <row r="100" spans="2:24" x14ac:dyDescent="0.2">
      <c r="B100" s="94" t="s">
        <v>260</v>
      </c>
      <c r="C100" s="151" t="s">
        <v>69</v>
      </c>
      <c r="D100" s="145"/>
      <c r="E100" s="145"/>
      <c r="F100" s="145"/>
      <c r="G100" s="151"/>
      <c r="H100" s="145"/>
      <c r="I100" s="95">
        <v>8096.09</v>
      </c>
      <c r="J100" s="95">
        <v>8000</v>
      </c>
      <c r="K100" s="95">
        <v>4717.04</v>
      </c>
      <c r="L100" s="144">
        <v>3535.35</v>
      </c>
      <c r="M100" s="145"/>
      <c r="N100" s="145"/>
      <c r="O100" s="144">
        <v>8252.39</v>
      </c>
      <c r="P100" s="145"/>
      <c r="Q100" s="145"/>
      <c r="R100" s="144">
        <v>-252.39</v>
      </c>
      <c r="S100" s="145"/>
      <c r="U100" s="144">
        <f t="shared" si="2"/>
        <v>1.0193056154267059</v>
      </c>
      <c r="V100" s="145"/>
      <c r="W100" s="144">
        <f>O100/J100</f>
        <v>1.03154875</v>
      </c>
      <c r="X100" s="145"/>
    </row>
    <row r="101" spans="2:24" x14ac:dyDescent="0.2">
      <c r="B101" s="94" t="s">
        <v>440</v>
      </c>
      <c r="C101" s="151" t="s">
        <v>441</v>
      </c>
      <c r="D101" s="145"/>
      <c r="E101" s="145"/>
      <c r="F101" s="145"/>
      <c r="G101" s="151"/>
      <c r="H101" s="145"/>
      <c r="I101" s="95">
        <v>2144.39</v>
      </c>
      <c r="J101" s="95">
        <v>0</v>
      </c>
      <c r="K101" s="95">
        <v>1223.5</v>
      </c>
      <c r="L101" s="144">
        <v>1333.84</v>
      </c>
      <c r="M101" s="145"/>
      <c r="N101" s="145"/>
      <c r="O101" s="144">
        <v>2557.34</v>
      </c>
      <c r="P101" s="145"/>
      <c r="Q101" s="145"/>
      <c r="R101" s="144">
        <v>0</v>
      </c>
      <c r="S101" s="145"/>
      <c r="U101" s="144">
        <f t="shared" si="2"/>
        <v>1.1925722466528945</v>
      </c>
      <c r="V101" s="145"/>
      <c r="W101" s="161" t="s">
        <v>121</v>
      </c>
      <c r="X101" s="145"/>
    </row>
    <row r="102" spans="2:24" x14ac:dyDescent="0.2">
      <c r="B102" s="94" t="s">
        <v>442</v>
      </c>
      <c r="C102" s="151" t="s">
        <v>443</v>
      </c>
      <c r="D102" s="145"/>
      <c r="E102" s="145"/>
      <c r="F102" s="145"/>
      <c r="G102" s="151"/>
      <c r="H102" s="145"/>
      <c r="I102" s="95">
        <v>1752.33</v>
      </c>
      <c r="J102" s="95">
        <v>0</v>
      </c>
      <c r="K102" s="95">
        <v>1302.4100000000001</v>
      </c>
      <c r="L102" s="144">
        <v>1009.71</v>
      </c>
      <c r="M102" s="145"/>
      <c r="N102" s="145"/>
      <c r="O102" s="144">
        <v>2312.12</v>
      </c>
      <c r="P102" s="145"/>
      <c r="Q102" s="145"/>
      <c r="R102" s="144">
        <v>0</v>
      </c>
      <c r="S102" s="145"/>
      <c r="U102" s="144">
        <f t="shared" si="2"/>
        <v>1.319454668926515</v>
      </c>
      <c r="V102" s="145"/>
      <c r="W102" s="161" t="s">
        <v>121</v>
      </c>
      <c r="X102" s="145"/>
    </row>
    <row r="103" spans="2:24" x14ac:dyDescent="0.2">
      <c r="B103" s="94" t="s">
        <v>444</v>
      </c>
      <c r="C103" s="151" t="s">
        <v>445</v>
      </c>
      <c r="D103" s="145"/>
      <c r="E103" s="145"/>
      <c r="F103" s="145"/>
      <c r="G103" s="151"/>
      <c r="H103" s="145"/>
      <c r="I103" s="95">
        <v>3562.55</v>
      </c>
      <c r="J103" s="95">
        <v>0</v>
      </c>
      <c r="K103" s="95">
        <v>1925.76</v>
      </c>
      <c r="L103" s="144">
        <v>1004.8</v>
      </c>
      <c r="M103" s="145"/>
      <c r="N103" s="145"/>
      <c r="O103" s="144">
        <v>2930.56</v>
      </c>
      <c r="P103" s="145"/>
      <c r="Q103" s="145"/>
      <c r="R103" s="144">
        <v>0</v>
      </c>
      <c r="S103" s="145"/>
      <c r="U103" s="144">
        <f t="shared" si="2"/>
        <v>0.82260178804508</v>
      </c>
      <c r="V103" s="145"/>
      <c r="W103" s="161" t="s">
        <v>121</v>
      </c>
      <c r="X103" s="145"/>
    </row>
    <row r="104" spans="2:24" x14ac:dyDescent="0.2">
      <c r="B104" s="94" t="s">
        <v>446</v>
      </c>
      <c r="C104" s="151" t="s">
        <v>447</v>
      </c>
      <c r="D104" s="145"/>
      <c r="E104" s="145"/>
      <c r="F104" s="145"/>
      <c r="G104" s="151"/>
      <c r="H104" s="145"/>
      <c r="I104" s="95">
        <v>636.83000000000004</v>
      </c>
      <c r="J104" s="95">
        <v>0</v>
      </c>
      <c r="K104" s="95">
        <v>265.37</v>
      </c>
      <c r="L104" s="144">
        <v>187</v>
      </c>
      <c r="M104" s="145"/>
      <c r="N104" s="145"/>
      <c r="O104" s="144">
        <v>452.37</v>
      </c>
      <c r="P104" s="145"/>
      <c r="Q104" s="145"/>
      <c r="R104" s="144">
        <v>0</v>
      </c>
      <c r="S104" s="145"/>
      <c r="U104" s="144">
        <f t="shared" si="2"/>
        <v>0.71034656030651822</v>
      </c>
      <c r="V104" s="145"/>
      <c r="W104" s="161" t="s">
        <v>121</v>
      </c>
      <c r="X104" s="145"/>
    </row>
    <row r="105" spans="2:24" x14ac:dyDescent="0.2">
      <c r="B105" s="94" t="s">
        <v>261</v>
      </c>
      <c r="C105" s="151" t="s">
        <v>70</v>
      </c>
      <c r="D105" s="145"/>
      <c r="E105" s="145"/>
      <c r="F105" s="145"/>
      <c r="G105" s="151"/>
      <c r="H105" s="145"/>
      <c r="I105" s="95">
        <v>7645.87</v>
      </c>
      <c r="J105" s="95">
        <v>8000</v>
      </c>
      <c r="K105" s="95">
        <v>5566.03</v>
      </c>
      <c r="L105" s="144">
        <v>4082.62</v>
      </c>
      <c r="M105" s="145"/>
      <c r="N105" s="145"/>
      <c r="O105" s="144">
        <v>9648.65</v>
      </c>
      <c r="P105" s="145"/>
      <c r="Q105" s="145"/>
      <c r="R105" s="144">
        <v>-1648.65</v>
      </c>
      <c r="S105" s="145"/>
      <c r="U105" s="144">
        <f t="shared" si="2"/>
        <v>1.2619427220185537</v>
      </c>
      <c r="V105" s="145"/>
      <c r="W105" s="144">
        <f>O105/J105</f>
        <v>1.20608125</v>
      </c>
      <c r="X105" s="145"/>
    </row>
    <row r="106" spans="2:24" x14ac:dyDescent="0.2">
      <c r="B106" s="94" t="s">
        <v>448</v>
      </c>
      <c r="C106" s="151" t="s">
        <v>449</v>
      </c>
      <c r="D106" s="145"/>
      <c r="E106" s="145"/>
      <c r="F106" s="145"/>
      <c r="G106" s="151"/>
      <c r="H106" s="145"/>
      <c r="I106" s="95">
        <v>0</v>
      </c>
      <c r="J106" s="95">
        <v>0</v>
      </c>
      <c r="K106" s="95">
        <v>168.19</v>
      </c>
      <c r="L106" s="144">
        <v>168.18</v>
      </c>
      <c r="M106" s="145"/>
      <c r="N106" s="145"/>
      <c r="O106" s="144">
        <v>336.37</v>
      </c>
      <c r="P106" s="145"/>
      <c r="Q106" s="145"/>
      <c r="R106" s="144">
        <v>0</v>
      </c>
      <c r="S106" s="145"/>
      <c r="U106" s="161" t="s">
        <v>121</v>
      </c>
      <c r="V106" s="145"/>
      <c r="W106" s="161" t="s">
        <v>121</v>
      </c>
      <c r="X106" s="145"/>
    </row>
    <row r="107" spans="2:24" x14ac:dyDescent="0.2">
      <c r="B107" s="94" t="s">
        <v>450</v>
      </c>
      <c r="C107" s="151" t="s">
        <v>451</v>
      </c>
      <c r="D107" s="145"/>
      <c r="E107" s="145"/>
      <c r="F107" s="145"/>
      <c r="G107" s="151"/>
      <c r="H107" s="145"/>
      <c r="I107" s="95">
        <v>7645.87</v>
      </c>
      <c r="J107" s="95">
        <v>0</v>
      </c>
      <c r="K107" s="95">
        <v>5397.84</v>
      </c>
      <c r="L107" s="144">
        <v>3914.44</v>
      </c>
      <c r="M107" s="145"/>
      <c r="N107" s="145"/>
      <c r="O107" s="144">
        <v>9312.2800000000007</v>
      </c>
      <c r="P107" s="145"/>
      <c r="Q107" s="145"/>
      <c r="R107" s="144">
        <v>0</v>
      </c>
      <c r="S107" s="145"/>
      <c r="U107" s="144">
        <f t="shared" si="2"/>
        <v>1.2179490365386805</v>
      </c>
      <c r="V107" s="145"/>
      <c r="W107" s="161" t="s">
        <v>121</v>
      </c>
      <c r="X107" s="145"/>
    </row>
    <row r="108" spans="2:24" x14ac:dyDescent="0.2">
      <c r="B108" s="94" t="s">
        <v>262</v>
      </c>
      <c r="C108" s="151" t="s">
        <v>263</v>
      </c>
      <c r="D108" s="145"/>
      <c r="E108" s="145"/>
      <c r="F108" s="145"/>
      <c r="G108" s="151"/>
      <c r="H108" s="145"/>
      <c r="I108" s="95">
        <v>687.16</v>
      </c>
      <c r="J108" s="95">
        <v>800</v>
      </c>
      <c r="K108" s="95">
        <v>0</v>
      </c>
      <c r="L108" s="144">
        <v>0</v>
      </c>
      <c r="M108" s="145"/>
      <c r="N108" s="145"/>
      <c r="O108" s="144">
        <v>0</v>
      </c>
      <c r="P108" s="145"/>
      <c r="Q108" s="145"/>
      <c r="R108" s="144">
        <v>800</v>
      </c>
      <c r="S108" s="145"/>
      <c r="U108" s="144">
        <f t="shared" si="2"/>
        <v>0</v>
      </c>
      <c r="V108" s="145"/>
      <c r="W108" s="144">
        <f>O108/J108</f>
        <v>0</v>
      </c>
      <c r="X108" s="145"/>
    </row>
    <row r="109" spans="2:24" ht="21.75" customHeight="1" x14ac:dyDescent="0.2">
      <c r="B109" s="101">
        <v>323610</v>
      </c>
      <c r="C109" s="151" t="s">
        <v>402</v>
      </c>
      <c r="D109" s="145"/>
      <c r="E109" s="145"/>
      <c r="F109" s="145"/>
      <c r="G109" s="94"/>
      <c r="I109" s="95">
        <v>687.16</v>
      </c>
      <c r="J109" s="95">
        <v>0</v>
      </c>
      <c r="K109" s="95">
        <v>0</v>
      </c>
      <c r="L109" s="144">
        <v>0</v>
      </c>
      <c r="M109" s="144"/>
      <c r="N109" s="144"/>
      <c r="O109" s="144">
        <v>0</v>
      </c>
      <c r="P109" s="144"/>
      <c r="Q109" s="144"/>
      <c r="R109" s="144">
        <v>0</v>
      </c>
      <c r="S109" s="144"/>
      <c r="U109" s="144">
        <f t="shared" si="2"/>
        <v>0</v>
      </c>
      <c r="V109" s="144"/>
      <c r="W109" s="161" t="s">
        <v>121</v>
      </c>
      <c r="X109" s="144"/>
    </row>
    <row r="110" spans="2:24" x14ac:dyDescent="0.2">
      <c r="B110" s="94" t="s">
        <v>265</v>
      </c>
      <c r="C110" s="151" t="s">
        <v>73</v>
      </c>
      <c r="D110" s="145"/>
      <c r="E110" s="145"/>
      <c r="F110" s="145"/>
      <c r="G110" s="151"/>
      <c r="H110" s="145"/>
      <c r="I110" s="95">
        <v>1061.78</v>
      </c>
      <c r="J110" s="95">
        <v>1100</v>
      </c>
      <c r="K110" s="95">
        <v>861.14</v>
      </c>
      <c r="L110" s="144">
        <v>2612.63</v>
      </c>
      <c r="M110" s="145"/>
      <c r="N110" s="145"/>
      <c r="O110" s="144">
        <v>3473.77</v>
      </c>
      <c r="P110" s="145"/>
      <c r="Q110" s="145"/>
      <c r="R110" s="144">
        <v>-2373.77</v>
      </c>
      <c r="S110" s="145"/>
      <c r="U110" s="144">
        <f t="shared" si="2"/>
        <v>3.2716476106161352</v>
      </c>
      <c r="V110" s="145"/>
      <c r="W110" s="144">
        <f>O110/J110</f>
        <v>3.1579727272727274</v>
      </c>
      <c r="X110" s="145"/>
    </row>
    <row r="111" spans="2:24" x14ac:dyDescent="0.2">
      <c r="B111" s="94" t="s">
        <v>452</v>
      </c>
      <c r="C111" s="151" t="s">
        <v>453</v>
      </c>
      <c r="D111" s="145"/>
      <c r="E111" s="145"/>
      <c r="F111" s="145"/>
      <c r="G111" s="151"/>
      <c r="H111" s="145"/>
      <c r="I111" s="95">
        <v>0</v>
      </c>
      <c r="J111" s="95">
        <v>0</v>
      </c>
      <c r="K111" s="95">
        <v>832.5</v>
      </c>
      <c r="L111" s="144">
        <v>769.87</v>
      </c>
      <c r="M111" s="145"/>
      <c r="N111" s="145"/>
      <c r="O111" s="144">
        <v>1602.37</v>
      </c>
      <c r="P111" s="145"/>
      <c r="Q111" s="145"/>
      <c r="R111" s="144">
        <v>0</v>
      </c>
      <c r="S111" s="145"/>
      <c r="U111" s="161" t="s">
        <v>121</v>
      </c>
      <c r="V111" s="145"/>
      <c r="W111" s="161" t="s">
        <v>121</v>
      </c>
      <c r="X111" s="145"/>
    </row>
    <row r="112" spans="2:24" x14ac:dyDescent="0.2">
      <c r="B112" s="94" t="s">
        <v>454</v>
      </c>
      <c r="C112" s="151" t="s">
        <v>455</v>
      </c>
      <c r="D112" s="145"/>
      <c r="E112" s="145"/>
      <c r="F112" s="145"/>
      <c r="G112" s="151"/>
      <c r="H112" s="145"/>
      <c r="I112" s="95">
        <v>978.13</v>
      </c>
      <c r="J112" s="95">
        <v>0</v>
      </c>
      <c r="K112" s="95">
        <v>28.64</v>
      </c>
      <c r="L112" s="144">
        <v>1580.11</v>
      </c>
      <c r="M112" s="145"/>
      <c r="N112" s="145"/>
      <c r="O112" s="144">
        <v>1608.75</v>
      </c>
      <c r="P112" s="145"/>
      <c r="Q112" s="145"/>
      <c r="R112" s="144">
        <v>0</v>
      </c>
      <c r="S112" s="145"/>
      <c r="U112" s="144">
        <f t="shared" si="2"/>
        <v>1.6447200269902773</v>
      </c>
      <c r="V112" s="145"/>
      <c r="W112" s="161" t="s">
        <v>121</v>
      </c>
      <c r="X112" s="145"/>
    </row>
    <row r="113" spans="2:24" x14ac:dyDescent="0.2">
      <c r="B113" s="94" t="s">
        <v>456</v>
      </c>
      <c r="C113" s="151" t="s">
        <v>457</v>
      </c>
      <c r="D113" s="145"/>
      <c r="E113" s="145"/>
      <c r="F113" s="145"/>
      <c r="G113" s="151"/>
      <c r="H113" s="145"/>
      <c r="I113" s="95">
        <v>83.65</v>
      </c>
      <c r="J113" s="95">
        <v>0</v>
      </c>
      <c r="K113" s="95">
        <v>0</v>
      </c>
      <c r="L113" s="144">
        <v>262.64999999999998</v>
      </c>
      <c r="M113" s="145"/>
      <c r="N113" s="145"/>
      <c r="O113" s="144">
        <v>262.64999999999998</v>
      </c>
      <c r="P113" s="145"/>
      <c r="Q113" s="145"/>
      <c r="R113" s="144">
        <v>0</v>
      </c>
      <c r="S113" s="145"/>
      <c r="U113" s="144">
        <f t="shared" si="2"/>
        <v>3.139868499701135</v>
      </c>
      <c r="V113" s="145"/>
      <c r="W113" s="161" t="s">
        <v>121</v>
      </c>
      <c r="X113" s="145"/>
    </row>
    <row r="114" spans="2:24" x14ac:dyDescent="0.2">
      <c r="B114" s="94" t="s">
        <v>266</v>
      </c>
      <c r="C114" s="151" t="s">
        <v>74</v>
      </c>
      <c r="D114" s="145"/>
      <c r="E114" s="145"/>
      <c r="F114" s="145"/>
      <c r="G114" s="151"/>
      <c r="H114" s="145"/>
      <c r="I114" s="95">
        <v>459.88</v>
      </c>
      <c r="J114" s="95">
        <v>300</v>
      </c>
      <c r="K114" s="95">
        <v>282.01</v>
      </c>
      <c r="L114" s="144">
        <v>227.64</v>
      </c>
      <c r="M114" s="145"/>
      <c r="N114" s="145"/>
      <c r="O114" s="144">
        <v>509.65</v>
      </c>
      <c r="P114" s="145"/>
      <c r="Q114" s="145"/>
      <c r="R114" s="144">
        <v>-209.65</v>
      </c>
      <c r="S114" s="145"/>
      <c r="U114" s="144">
        <f t="shared" si="2"/>
        <v>1.1082238844916064</v>
      </c>
      <c r="V114" s="145"/>
      <c r="W114" s="144">
        <f>O114/J114</f>
        <v>1.6988333333333332</v>
      </c>
      <c r="X114" s="145"/>
    </row>
    <row r="115" spans="2:24" ht="26.25" customHeight="1" x14ac:dyDescent="0.2">
      <c r="B115" s="94" t="s">
        <v>458</v>
      </c>
      <c r="C115" s="151" t="s">
        <v>459</v>
      </c>
      <c r="D115" s="145"/>
      <c r="E115" s="145"/>
      <c r="F115" s="145"/>
      <c r="G115" s="151"/>
      <c r="H115" s="145"/>
      <c r="I115" s="95">
        <v>0</v>
      </c>
      <c r="J115" s="95">
        <v>0</v>
      </c>
      <c r="K115" s="95">
        <v>8.36</v>
      </c>
      <c r="L115" s="144">
        <v>0</v>
      </c>
      <c r="M115" s="145"/>
      <c r="N115" s="145"/>
      <c r="O115" s="144">
        <v>8.36</v>
      </c>
      <c r="P115" s="145"/>
      <c r="Q115" s="145"/>
      <c r="R115" s="144">
        <v>0</v>
      </c>
      <c r="S115" s="145"/>
      <c r="U115" s="161" t="s">
        <v>121</v>
      </c>
      <c r="V115" s="145"/>
      <c r="W115" s="161" t="s">
        <v>121</v>
      </c>
      <c r="X115" s="145"/>
    </row>
    <row r="116" spans="2:24" x14ac:dyDescent="0.2">
      <c r="B116" s="94" t="s">
        <v>460</v>
      </c>
      <c r="C116" s="151" t="s">
        <v>461</v>
      </c>
      <c r="D116" s="145"/>
      <c r="E116" s="145"/>
      <c r="F116" s="145"/>
      <c r="G116" s="151"/>
      <c r="H116" s="145"/>
      <c r="I116" s="95">
        <v>0</v>
      </c>
      <c r="J116" s="95">
        <v>0</v>
      </c>
      <c r="K116" s="95">
        <v>70</v>
      </c>
      <c r="L116" s="144">
        <v>0</v>
      </c>
      <c r="M116" s="145"/>
      <c r="N116" s="145"/>
      <c r="O116" s="144">
        <v>70</v>
      </c>
      <c r="P116" s="145"/>
      <c r="Q116" s="145"/>
      <c r="R116" s="144">
        <v>0</v>
      </c>
      <c r="S116" s="145"/>
      <c r="U116" s="161" t="s">
        <v>121</v>
      </c>
      <c r="V116" s="145"/>
      <c r="W116" s="161" t="s">
        <v>121</v>
      </c>
      <c r="X116" s="145"/>
    </row>
    <row r="117" spans="2:24" x14ac:dyDescent="0.2">
      <c r="B117" s="94" t="s">
        <v>462</v>
      </c>
      <c r="C117" s="151" t="s">
        <v>463</v>
      </c>
      <c r="D117" s="145"/>
      <c r="E117" s="145"/>
      <c r="F117" s="145"/>
      <c r="G117" s="151"/>
      <c r="H117" s="145"/>
      <c r="I117" s="95">
        <v>459.88</v>
      </c>
      <c r="J117" s="95">
        <v>0</v>
      </c>
      <c r="K117" s="95">
        <v>191.65</v>
      </c>
      <c r="L117" s="144">
        <v>212.64</v>
      </c>
      <c r="M117" s="145"/>
      <c r="N117" s="145"/>
      <c r="O117" s="144">
        <v>404.29</v>
      </c>
      <c r="P117" s="145"/>
      <c r="Q117" s="145"/>
      <c r="R117" s="144">
        <v>0</v>
      </c>
      <c r="S117" s="145"/>
      <c r="U117" s="144">
        <f t="shared" si="2"/>
        <v>0.87912064016700009</v>
      </c>
      <c r="V117" s="145"/>
      <c r="W117" s="161" t="s">
        <v>121</v>
      </c>
      <c r="X117" s="145"/>
    </row>
    <row r="118" spans="2:24" x14ac:dyDescent="0.2">
      <c r="B118" s="94" t="s">
        <v>464</v>
      </c>
      <c r="C118" s="151" t="s">
        <v>465</v>
      </c>
      <c r="D118" s="145"/>
      <c r="E118" s="145"/>
      <c r="F118" s="145"/>
      <c r="G118" s="151"/>
      <c r="H118" s="145"/>
      <c r="I118" s="95">
        <v>0</v>
      </c>
      <c r="J118" s="95">
        <v>0</v>
      </c>
      <c r="K118" s="95">
        <v>12</v>
      </c>
      <c r="L118" s="144">
        <v>15</v>
      </c>
      <c r="M118" s="145"/>
      <c r="N118" s="145"/>
      <c r="O118" s="144">
        <v>27</v>
      </c>
      <c r="P118" s="145"/>
      <c r="Q118" s="145"/>
      <c r="R118" s="144">
        <v>0</v>
      </c>
      <c r="S118" s="145"/>
      <c r="U118" s="161" t="s">
        <v>121</v>
      </c>
      <c r="V118" s="145"/>
      <c r="W118" s="161" t="s">
        <v>121</v>
      </c>
      <c r="X118" s="145"/>
    </row>
    <row r="119" spans="2:24" x14ac:dyDescent="0.2">
      <c r="B119" s="94" t="s">
        <v>269</v>
      </c>
      <c r="C119" s="151" t="s">
        <v>77</v>
      </c>
      <c r="D119" s="145"/>
      <c r="E119" s="145"/>
      <c r="F119" s="145"/>
      <c r="G119" s="151"/>
      <c r="H119" s="145"/>
      <c r="I119" s="95">
        <v>1522.13</v>
      </c>
      <c r="J119" s="95">
        <v>1500</v>
      </c>
      <c r="K119" s="95">
        <v>315.8</v>
      </c>
      <c r="L119" s="144">
        <v>405.34</v>
      </c>
      <c r="M119" s="145"/>
      <c r="N119" s="145"/>
      <c r="O119" s="144">
        <v>721.14</v>
      </c>
      <c r="P119" s="145"/>
      <c r="Q119" s="145"/>
      <c r="R119" s="144">
        <v>778.86</v>
      </c>
      <c r="S119" s="145"/>
      <c r="U119" s="144">
        <f t="shared" si="2"/>
        <v>0.4737703087121336</v>
      </c>
      <c r="V119" s="145"/>
      <c r="W119" s="144">
        <f>O119/J119</f>
        <v>0.48075999999999997</v>
      </c>
      <c r="X119" s="145"/>
    </row>
    <row r="120" spans="2:24" x14ac:dyDescent="0.2">
      <c r="B120" s="94" t="s">
        <v>272</v>
      </c>
      <c r="C120" s="151" t="s">
        <v>79</v>
      </c>
      <c r="D120" s="145"/>
      <c r="E120" s="145"/>
      <c r="F120" s="145"/>
      <c r="G120" s="151"/>
      <c r="H120" s="145"/>
      <c r="I120" s="95">
        <v>929.06</v>
      </c>
      <c r="J120" s="95">
        <v>900</v>
      </c>
      <c r="K120" s="95">
        <v>99.96</v>
      </c>
      <c r="L120" s="144">
        <v>199.92</v>
      </c>
      <c r="M120" s="145"/>
      <c r="N120" s="145"/>
      <c r="O120" s="144">
        <v>299.88</v>
      </c>
      <c r="P120" s="145"/>
      <c r="Q120" s="145"/>
      <c r="R120" s="144">
        <v>600.12</v>
      </c>
      <c r="S120" s="145"/>
      <c r="U120" s="144">
        <f t="shared" si="2"/>
        <v>0.32277786149441373</v>
      </c>
      <c r="V120" s="145"/>
      <c r="W120" s="144">
        <f>O120/J120</f>
        <v>0.3332</v>
      </c>
      <c r="X120" s="145"/>
    </row>
    <row r="121" spans="2:24" x14ac:dyDescent="0.2">
      <c r="B121" s="94" t="s">
        <v>466</v>
      </c>
      <c r="C121" s="151" t="s">
        <v>467</v>
      </c>
      <c r="D121" s="145"/>
      <c r="E121" s="145"/>
      <c r="F121" s="145"/>
      <c r="G121" s="151"/>
      <c r="H121" s="145"/>
      <c r="I121" s="95">
        <v>528.86</v>
      </c>
      <c r="J121" s="95">
        <v>0</v>
      </c>
      <c r="K121" s="95">
        <v>99.96</v>
      </c>
      <c r="L121" s="144">
        <v>199.92</v>
      </c>
      <c r="M121" s="145"/>
      <c r="N121" s="145"/>
      <c r="O121" s="144">
        <v>299.88</v>
      </c>
      <c r="P121" s="145"/>
      <c r="Q121" s="145"/>
      <c r="R121" s="144">
        <v>0</v>
      </c>
      <c r="S121" s="145"/>
      <c r="U121" s="144">
        <f t="shared" si="2"/>
        <v>0.56703097227999844</v>
      </c>
      <c r="V121" s="145"/>
      <c r="W121" s="161" t="s">
        <v>121</v>
      </c>
      <c r="X121" s="145"/>
    </row>
    <row r="122" spans="2:24" x14ac:dyDescent="0.2">
      <c r="B122" s="101">
        <v>329230</v>
      </c>
      <c r="C122" s="151" t="s">
        <v>468</v>
      </c>
      <c r="D122" s="145"/>
      <c r="E122" s="145"/>
      <c r="F122" s="145"/>
      <c r="G122" s="94"/>
      <c r="I122" s="95">
        <v>400.2</v>
      </c>
      <c r="J122" s="95">
        <v>0</v>
      </c>
      <c r="K122" s="95">
        <v>0</v>
      </c>
      <c r="L122" s="144">
        <v>0</v>
      </c>
      <c r="M122" s="144"/>
      <c r="N122" s="144"/>
      <c r="O122" s="144">
        <v>0</v>
      </c>
      <c r="P122" s="144"/>
      <c r="Q122" s="144"/>
      <c r="R122" s="144">
        <v>0</v>
      </c>
      <c r="S122" s="144"/>
      <c r="U122" s="144">
        <f t="shared" si="2"/>
        <v>0</v>
      </c>
      <c r="V122" s="144"/>
      <c r="W122" s="161" t="s">
        <v>121</v>
      </c>
      <c r="X122" s="144"/>
    </row>
    <row r="123" spans="2:24" x14ac:dyDescent="0.2">
      <c r="B123" s="94" t="s">
        <v>273</v>
      </c>
      <c r="C123" s="151" t="s">
        <v>80</v>
      </c>
      <c r="D123" s="145"/>
      <c r="E123" s="145"/>
      <c r="F123" s="145"/>
      <c r="G123" s="151"/>
      <c r="H123" s="145"/>
      <c r="I123" s="95">
        <v>152.9</v>
      </c>
      <c r="J123" s="95">
        <v>300</v>
      </c>
      <c r="K123" s="95">
        <v>62.75</v>
      </c>
      <c r="L123" s="144">
        <v>137.93</v>
      </c>
      <c r="M123" s="145"/>
      <c r="N123" s="145"/>
      <c r="O123" s="144">
        <v>200.68</v>
      </c>
      <c r="P123" s="145"/>
      <c r="Q123" s="145"/>
      <c r="R123" s="144">
        <v>99.32</v>
      </c>
      <c r="S123" s="145"/>
      <c r="U123" s="144">
        <f t="shared" si="2"/>
        <v>1.3124918247220405</v>
      </c>
      <c r="V123" s="145"/>
      <c r="W123" s="144">
        <f>O123/J123</f>
        <v>0.66893333333333338</v>
      </c>
      <c r="X123" s="145"/>
    </row>
    <row r="124" spans="2:24" x14ac:dyDescent="0.2">
      <c r="B124" s="94" t="s">
        <v>469</v>
      </c>
      <c r="C124" s="151" t="s">
        <v>80</v>
      </c>
      <c r="D124" s="145"/>
      <c r="E124" s="145"/>
      <c r="F124" s="145"/>
      <c r="G124" s="151"/>
      <c r="H124" s="145"/>
      <c r="I124" s="95">
        <v>152.9</v>
      </c>
      <c r="J124" s="95">
        <v>0</v>
      </c>
      <c r="K124" s="95">
        <v>62.75</v>
      </c>
      <c r="L124" s="144">
        <v>137.93</v>
      </c>
      <c r="M124" s="145"/>
      <c r="N124" s="145"/>
      <c r="O124" s="144">
        <v>200.68</v>
      </c>
      <c r="P124" s="145"/>
      <c r="Q124" s="145"/>
      <c r="R124" s="144">
        <v>0</v>
      </c>
      <c r="S124" s="145"/>
      <c r="U124" s="144">
        <f t="shared" si="2"/>
        <v>1.3124918247220405</v>
      </c>
      <c r="V124" s="145"/>
      <c r="W124" s="161" t="s">
        <v>121</v>
      </c>
      <c r="X124" s="145"/>
    </row>
    <row r="125" spans="2:24" x14ac:dyDescent="0.2">
      <c r="B125" s="94" t="s">
        <v>274</v>
      </c>
      <c r="C125" s="151" t="s">
        <v>81</v>
      </c>
      <c r="D125" s="145"/>
      <c r="E125" s="145"/>
      <c r="F125" s="145"/>
      <c r="G125" s="151"/>
      <c r="H125" s="145"/>
      <c r="I125" s="95">
        <v>290.56</v>
      </c>
      <c r="J125" s="95">
        <v>300</v>
      </c>
      <c r="K125" s="95">
        <v>153.09</v>
      </c>
      <c r="L125" s="144">
        <v>0</v>
      </c>
      <c r="M125" s="145"/>
      <c r="N125" s="145"/>
      <c r="O125" s="144">
        <v>153.09</v>
      </c>
      <c r="P125" s="145"/>
      <c r="Q125" s="145"/>
      <c r="R125" s="144">
        <v>146.91</v>
      </c>
      <c r="S125" s="145"/>
      <c r="U125" s="144">
        <f t="shared" si="2"/>
        <v>0.5268791299559471</v>
      </c>
      <c r="V125" s="145"/>
      <c r="W125" s="144">
        <f>O125/J125</f>
        <v>0.51029999999999998</v>
      </c>
      <c r="X125" s="145"/>
    </row>
    <row r="126" spans="2:24" x14ac:dyDescent="0.2">
      <c r="B126" s="94" t="s">
        <v>470</v>
      </c>
      <c r="C126" s="151" t="s">
        <v>471</v>
      </c>
      <c r="D126" s="145"/>
      <c r="E126" s="145"/>
      <c r="F126" s="145"/>
      <c r="G126" s="151"/>
      <c r="H126" s="145"/>
      <c r="I126" s="95">
        <v>53.09</v>
      </c>
      <c r="J126" s="95">
        <v>0</v>
      </c>
      <c r="K126" s="95">
        <v>153.09</v>
      </c>
      <c r="L126" s="144">
        <v>0</v>
      </c>
      <c r="M126" s="145"/>
      <c r="N126" s="145"/>
      <c r="O126" s="144">
        <v>153.09</v>
      </c>
      <c r="P126" s="145"/>
      <c r="Q126" s="145"/>
      <c r="R126" s="144">
        <v>0</v>
      </c>
      <c r="S126" s="145"/>
      <c r="U126" s="144">
        <f t="shared" si="2"/>
        <v>2.8835938971557731</v>
      </c>
      <c r="V126" s="145"/>
      <c r="W126" s="161" t="s">
        <v>121</v>
      </c>
      <c r="X126" s="145"/>
    </row>
    <row r="127" spans="2:24" x14ac:dyDescent="0.2">
      <c r="B127" s="101">
        <v>329430</v>
      </c>
      <c r="C127" s="151" t="s">
        <v>472</v>
      </c>
      <c r="D127" s="145"/>
      <c r="E127" s="145"/>
      <c r="F127" s="145"/>
      <c r="G127" s="94"/>
      <c r="I127" s="95">
        <v>237.47</v>
      </c>
      <c r="J127" s="95">
        <v>0</v>
      </c>
      <c r="K127" s="95">
        <v>0</v>
      </c>
      <c r="L127" s="144">
        <v>0</v>
      </c>
      <c r="M127" s="144"/>
      <c r="N127" s="144"/>
      <c r="O127" s="144">
        <v>0</v>
      </c>
      <c r="P127" s="144"/>
      <c r="Q127" s="144"/>
      <c r="R127" s="144">
        <v>0</v>
      </c>
      <c r="S127" s="144"/>
      <c r="U127" s="144">
        <f t="shared" si="2"/>
        <v>0</v>
      </c>
      <c r="V127" s="144"/>
      <c r="W127" s="161" t="s">
        <v>121</v>
      </c>
      <c r="X127" s="144"/>
    </row>
    <row r="128" spans="2:24" x14ac:dyDescent="0.2">
      <c r="B128" s="94" t="s">
        <v>277</v>
      </c>
      <c r="C128" s="151" t="s">
        <v>77</v>
      </c>
      <c r="D128" s="145"/>
      <c r="E128" s="145"/>
      <c r="F128" s="145"/>
      <c r="G128" s="151"/>
      <c r="H128" s="145"/>
      <c r="I128" s="95">
        <v>149.62</v>
      </c>
      <c r="J128" s="95">
        <v>0</v>
      </c>
      <c r="K128" s="95">
        <v>0</v>
      </c>
      <c r="L128" s="144">
        <v>67.489999999999995</v>
      </c>
      <c r="M128" s="145"/>
      <c r="N128" s="145"/>
      <c r="O128" s="144">
        <v>67.489999999999995</v>
      </c>
      <c r="P128" s="145"/>
      <c r="Q128" s="145"/>
      <c r="R128" s="144">
        <v>-67.489999999999995</v>
      </c>
      <c r="S128" s="145"/>
      <c r="U128" s="144">
        <f t="shared" si="2"/>
        <v>0.45107605935035416</v>
      </c>
      <c r="V128" s="145"/>
      <c r="W128" s="161" t="s">
        <v>121</v>
      </c>
      <c r="X128" s="145"/>
    </row>
    <row r="129" spans="2:24" ht="23.25" customHeight="1" x14ac:dyDescent="0.2">
      <c r="B129" s="94" t="s">
        <v>473</v>
      </c>
      <c r="C129" s="151" t="s">
        <v>474</v>
      </c>
      <c r="D129" s="145"/>
      <c r="E129" s="145"/>
      <c r="F129" s="145"/>
      <c r="G129" s="151"/>
      <c r="H129" s="145"/>
      <c r="I129" s="95">
        <v>149.62</v>
      </c>
      <c r="J129" s="95">
        <v>0</v>
      </c>
      <c r="K129" s="95">
        <v>0</v>
      </c>
      <c r="L129" s="144">
        <v>67.489999999999995</v>
      </c>
      <c r="M129" s="145"/>
      <c r="N129" s="145"/>
      <c r="O129" s="144">
        <v>67.489999999999995</v>
      </c>
      <c r="P129" s="145"/>
      <c r="Q129" s="145"/>
      <c r="R129" s="144">
        <v>0</v>
      </c>
      <c r="S129" s="145"/>
      <c r="U129" s="144">
        <f t="shared" si="2"/>
        <v>0.45107605935035416</v>
      </c>
      <c r="V129" s="145"/>
      <c r="W129" s="161" t="s">
        <v>121</v>
      </c>
      <c r="X129" s="145"/>
    </row>
    <row r="130" spans="2:24" x14ac:dyDescent="0.2">
      <c r="B130" s="94" t="s">
        <v>278</v>
      </c>
      <c r="C130" s="151" t="s">
        <v>84</v>
      </c>
      <c r="D130" s="145"/>
      <c r="E130" s="145"/>
      <c r="F130" s="145"/>
      <c r="G130" s="151"/>
      <c r="H130" s="145"/>
      <c r="I130" s="95">
        <v>559.36</v>
      </c>
      <c r="J130" s="95">
        <v>800</v>
      </c>
      <c r="K130" s="95">
        <v>337.38</v>
      </c>
      <c r="L130" s="144">
        <v>617.76</v>
      </c>
      <c r="M130" s="145"/>
      <c r="N130" s="145"/>
      <c r="O130" s="144">
        <v>955.14</v>
      </c>
      <c r="P130" s="145"/>
      <c r="Q130" s="145"/>
      <c r="R130" s="144">
        <v>-155.13999999999999</v>
      </c>
      <c r="S130" s="145"/>
      <c r="U130" s="144">
        <f t="shared" si="2"/>
        <v>1.7075586384439359</v>
      </c>
      <c r="V130" s="145"/>
      <c r="W130" s="144">
        <f>O130/J130</f>
        <v>1.1939249999999999</v>
      </c>
      <c r="X130" s="145"/>
    </row>
    <row r="131" spans="2:24" x14ac:dyDescent="0.2">
      <c r="B131" s="94" t="s">
        <v>279</v>
      </c>
      <c r="C131" s="151" t="s">
        <v>280</v>
      </c>
      <c r="D131" s="145"/>
      <c r="E131" s="145"/>
      <c r="F131" s="145"/>
      <c r="G131" s="151"/>
      <c r="H131" s="145"/>
      <c r="I131" s="95">
        <v>559.36</v>
      </c>
      <c r="J131" s="95">
        <v>800</v>
      </c>
      <c r="K131" s="95">
        <v>337.38</v>
      </c>
      <c r="L131" s="144">
        <v>617.76</v>
      </c>
      <c r="M131" s="145"/>
      <c r="N131" s="145"/>
      <c r="O131" s="144">
        <v>955.14</v>
      </c>
      <c r="P131" s="145"/>
      <c r="Q131" s="145"/>
      <c r="R131" s="144">
        <v>-155.13999999999999</v>
      </c>
      <c r="S131" s="145"/>
      <c r="U131" s="144">
        <f t="shared" si="2"/>
        <v>1.7075586384439359</v>
      </c>
      <c r="V131" s="145"/>
      <c r="W131" s="144">
        <f>O131/J131</f>
        <v>1.1939249999999999</v>
      </c>
      <c r="X131" s="145"/>
    </row>
    <row r="132" spans="2:24" ht="23.25" customHeight="1" x14ac:dyDescent="0.2">
      <c r="B132" s="94" t="s">
        <v>281</v>
      </c>
      <c r="C132" s="151" t="s">
        <v>85</v>
      </c>
      <c r="D132" s="145"/>
      <c r="E132" s="145"/>
      <c r="F132" s="145"/>
      <c r="G132" s="151"/>
      <c r="H132" s="145"/>
      <c r="I132" s="95">
        <v>559.36</v>
      </c>
      <c r="J132" s="95">
        <v>800</v>
      </c>
      <c r="K132" s="95">
        <v>337.38</v>
      </c>
      <c r="L132" s="144">
        <v>266.61</v>
      </c>
      <c r="M132" s="145"/>
      <c r="N132" s="145"/>
      <c r="O132" s="144">
        <v>603.99</v>
      </c>
      <c r="P132" s="145"/>
      <c r="Q132" s="145"/>
      <c r="R132" s="144">
        <v>196.01</v>
      </c>
      <c r="S132" s="145"/>
      <c r="U132" s="144">
        <f t="shared" si="2"/>
        <v>1.079787614416476</v>
      </c>
      <c r="V132" s="145"/>
      <c r="W132" s="144">
        <f>O132/J132</f>
        <v>0.75498750000000003</v>
      </c>
      <c r="X132" s="145"/>
    </row>
    <row r="133" spans="2:24" x14ac:dyDescent="0.2">
      <c r="B133" s="94" t="s">
        <v>475</v>
      </c>
      <c r="C133" s="151" t="s">
        <v>476</v>
      </c>
      <c r="D133" s="145"/>
      <c r="E133" s="145"/>
      <c r="F133" s="145"/>
      <c r="G133" s="151"/>
      <c r="H133" s="145"/>
      <c r="I133" s="95">
        <v>0</v>
      </c>
      <c r="J133" s="95">
        <v>0</v>
      </c>
      <c r="K133" s="95">
        <v>337.38</v>
      </c>
      <c r="L133" s="144">
        <v>-337.38</v>
      </c>
      <c r="M133" s="145"/>
      <c r="N133" s="145"/>
      <c r="O133" s="144">
        <v>0</v>
      </c>
      <c r="P133" s="145"/>
      <c r="Q133" s="145"/>
      <c r="R133" s="144">
        <v>0</v>
      </c>
      <c r="S133" s="145"/>
      <c r="U133" s="161" t="s">
        <v>121</v>
      </c>
      <c r="V133" s="145"/>
      <c r="W133" s="161" t="s">
        <v>121</v>
      </c>
      <c r="X133" s="145"/>
    </row>
    <row r="134" spans="2:24" x14ac:dyDescent="0.2">
      <c r="B134" s="94" t="s">
        <v>477</v>
      </c>
      <c r="C134" s="151" t="s">
        <v>478</v>
      </c>
      <c r="D134" s="145"/>
      <c r="E134" s="145"/>
      <c r="F134" s="145"/>
      <c r="G134" s="151"/>
      <c r="H134" s="145"/>
      <c r="I134" s="95">
        <v>559.36</v>
      </c>
      <c r="J134" s="95">
        <v>0</v>
      </c>
      <c r="K134" s="95">
        <v>0</v>
      </c>
      <c r="L134" s="144">
        <v>603.99</v>
      </c>
      <c r="M134" s="145"/>
      <c r="N134" s="145"/>
      <c r="O134" s="144">
        <v>603.99</v>
      </c>
      <c r="P134" s="145"/>
      <c r="Q134" s="145"/>
      <c r="R134" s="144">
        <v>0</v>
      </c>
      <c r="S134" s="145"/>
      <c r="U134" s="144">
        <f t="shared" si="2"/>
        <v>1.079787614416476</v>
      </c>
      <c r="V134" s="145"/>
      <c r="W134" s="161" t="s">
        <v>121</v>
      </c>
      <c r="X134" s="145"/>
    </row>
    <row r="135" spans="2:24" x14ac:dyDescent="0.2">
      <c r="B135" s="94" t="s">
        <v>284</v>
      </c>
      <c r="C135" s="151" t="s">
        <v>285</v>
      </c>
      <c r="D135" s="145"/>
      <c r="E135" s="145"/>
      <c r="F135" s="145"/>
      <c r="G135" s="151"/>
      <c r="H135" s="145"/>
      <c r="I135" s="95">
        <v>0</v>
      </c>
      <c r="J135" s="95">
        <v>0</v>
      </c>
      <c r="K135" s="95">
        <v>0</v>
      </c>
      <c r="L135" s="144">
        <v>351.15</v>
      </c>
      <c r="M135" s="145"/>
      <c r="N135" s="145"/>
      <c r="O135" s="144">
        <v>351.15</v>
      </c>
      <c r="P135" s="145"/>
      <c r="Q135" s="145"/>
      <c r="R135" s="144">
        <v>-351.15</v>
      </c>
      <c r="S135" s="145"/>
      <c r="U135" s="161" t="s">
        <v>121</v>
      </c>
      <c r="V135" s="145"/>
      <c r="W135" s="161" t="s">
        <v>121</v>
      </c>
      <c r="X135" s="145"/>
    </row>
    <row r="136" spans="2:24" x14ac:dyDescent="0.2">
      <c r="B136" s="94" t="s">
        <v>479</v>
      </c>
      <c r="C136" s="151" t="s">
        <v>480</v>
      </c>
      <c r="D136" s="145"/>
      <c r="E136" s="145"/>
      <c r="F136" s="145"/>
      <c r="G136" s="151"/>
      <c r="H136" s="145"/>
      <c r="I136" s="95">
        <v>0</v>
      </c>
      <c r="J136" s="95">
        <v>0</v>
      </c>
      <c r="K136" s="95">
        <v>0</v>
      </c>
      <c r="L136" s="144">
        <v>351.15</v>
      </c>
      <c r="M136" s="145"/>
      <c r="N136" s="145"/>
      <c r="O136" s="144">
        <v>351.15</v>
      </c>
      <c r="P136" s="145"/>
      <c r="Q136" s="145"/>
      <c r="R136" s="144">
        <v>0</v>
      </c>
      <c r="S136" s="145"/>
      <c r="U136" s="161" t="s">
        <v>121</v>
      </c>
      <c r="V136" s="145"/>
      <c r="W136" s="161" t="s">
        <v>121</v>
      </c>
      <c r="X136" s="145"/>
    </row>
    <row r="137" spans="2:24" ht="25.5" customHeight="1" x14ac:dyDescent="0.2">
      <c r="B137" s="94" t="s">
        <v>286</v>
      </c>
      <c r="C137" s="151" t="s">
        <v>88</v>
      </c>
      <c r="D137" s="145"/>
      <c r="E137" s="145"/>
      <c r="F137" s="145"/>
      <c r="G137" s="151"/>
      <c r="H137" s="145"/>
      <c r="I137" s="95">
        <v>0</v>
      </c>
      <c r="J137" s="95">
        <v>0</v>
      </c>
      <c r="K137" s="95">
        <v>0</v>
      </c>
      <c r="L137" s="144">
        <v>0</v>
      </c>
      <c r="M137" s="145"/>
      <c r="N137" s="145"/>
      <c r="O137" s="144">
        <v>0</v>
      </c>
      <c r="P137" s="145"/>
      <c r="Q137" s="145"/>
      <c r="R137" s="144">
        <v>0</v>
      </c>
      <c r="S137" s="145"/>
      <c r="U137" s="161" t="s">
        <v>121</v>
      </c>
      <c r="V137" s="145"/>
      <c r="W137" s="161" t="s">
        <v>121</v>
      </c>
      <c r="X137" s="145"/>
    </row>
    <row r="138" spans="2:24" ht="24" customHeight="1" x14ac:dyDescent="0.2">
      <c r="B138" s="94" t="s">
        <v>287</v>
      </c>
      <c r="C138" s="151" t="s">
        <v>89</v>
      </c>
      <c r="D138" s="145"/>
      <c r="E138" s="145"/>
      <c r="F138" s="145"/>
      <c r="G138" s="151"/>
      <c r="H138" s="145"/>
      <c r="I138" s="95">
        <v>0</v>
      </c>
      <c r="J138" s="95">
        <v>0</v>
      </c>
      <c r="K138" s="95">
        <v>0</v>
      </c>
      <c r="L138" s="144">
        <v>0</v>
      </c>
      <c r="M138" s="145"/>
      <c r="N138" s="145"/>
      <c r="O138" s="144">
        <v>0</v>
      </c>
      <c r="P138" s="145"/>
      <c r="Q138" s="145"/>
      <c r="R138" s="144">
        <v>0</v>
      </c>
      <c r="S138" s="145"/>
      <c r="U138" s="161" t="s">
        <v>121</v>
      </c>
      <c r="V138" s="145"/>
      <c r="W138" s="161" t="s">
        <v>121</v>
      </c>
      <c r="X138" s="145"/>
    </row>
    <row r="139" spans="2:24" ht="21.75" customHeight="1" x14ac:dyDescent="0.2">
      <c r="B139" s="94" t="s">
        <v>289</v>
      </c>
      <c r="C139" s="151" t="s">
        <v>91</v>
      </c>
      <c r="D139" s="145"/>
      <c r="E139" s="145"/>
      <c r="F139" s="145"/>
      <c r="G139" s="151"/>
      <c r="H139" s="145"/>
      <c r="I139" s="95">
        <v>0</v>
      </c>
      <c r="J139" s="95">
        <v>0</v>
      </c>
      <c r="K139" s="95">
        <v>0</v>
      </c>
      <c r="L139" s="144">
        <v>0</v>
      </c>
      <c r="M139" s="145"/>
      <c r="N139" s="145"/>
      <c r="O139" s="144">
        <v>0</v>
      </c>
      <c r="P139" s="145"/>
      <c r="Q139" s="145"/>
      <c r="R139" s="144">
        <v>0</v>
      </c>
      <c r="S139" s="145"/>
      <c r="U139" s="161" t="s">
        <v>121</v>
      </c>
      <c r="V139" s="145"/>
      <c r="W139" s="161" t="s">
        <v>121</v>
      </c>
      <c r="X139" s="145"/>
    </row>
    <row r="140" spans="2:24" x14ac:dyDescent="0.2">
      <c r="B140" s="94" t="s">
        <v>481</v>
      </c>
      <c r="C140" s="151" t="s">
        <v>482</v>
      </c>
      <c r="D140" s="145"/>
      <c r="E140" s="145"/>
      <c r="F140" s="145"/>
      <c r="G140" s="151"/>
      <c r="H140" s="145"/>
      <c r="I140" s="95">
        <v>0</v>
      </c>
      <c r="J140" s="95">
        <v>0</v>
      </c>
      <c r="K140" s="95">
        <v>0</v>
      </c>
      <c r="L140" s="144">
        <v>0</v>
      </c>
      <c r="M140" s="145"/>
      <c r="N140" s="145"/>
      <c r="O140" s="144">
        <v>0</v>
      </c>
      <c r="P140" s="145"/>
      <c r="Q140" s="145"/>
      <c r="R140" s="144">
        <v>0</v>
      </c>
      <c r="S140" s="145"/>
      <c r="U140" s="161" t="s">
        <v>121</v>
      </c>
      <c r="V140" s="145"/>
      <c r="W140" s="161" t="s">
        <v>121</v>
      </c>
      <c r="X140" s="145"/>
    </row>
    <row r="141" spans="2:24" x14ac:dyDescent="0.2">
      <c r="B141" s="94" t="s">
        <v>173</v>
      </c>
      <c r="C141" s="151" t="s">
        <v>174</v>
      </c>
      <c r="D141" s="145"/>
      <c r="E141" s="145"/>
      <c r="F141" s="145"/>
      <c r="G141" s="151"/>
      <c r="H141" s="145"/>
      <c r="I141" s="95">
        <v>119429.97</v>
      </c>
      <c r="J141" s="95">
        <v>120780</v>
      </c>
      <c r="K141" s="95">
        <v>17919.150000000001</v>
      </c>
      <c r="L141" s="144">
        <v>103056.32000000001</v>
      </c>
      <c r="M141" s="145"/>
      <c r="N141" s="145"/>
      <c r="O141" s="144">
        <v>120975.47</v>
      </c>
      <c r="P141" s="145"/>
      <c r="Q141" s="145"/>
      <c r="R141" s="144">
        <v>-195.47</v>
      </c>
      <c r="S141" s="145"/>
      <c r="U141" s="144">
        <f t="shared" ref="U141:U203" si="3">O141/I141</f>
        <v>1.0129406379320032</v>
      </c>
      <c r="V141" s="145"/>
      <c r="W141" s="144">
        <f>O141/J141</f>
        <v>1.0016183970856103</v>
      </c>
      <c r="X141" s="145"/>
    </row>
    <row r="142" spans="2:24" ht="22.5" customHeight="1" x14ac:dyDescent="0.2">
      <c r="B142" s="94" t="s">
        <v>298</v>
      </c>
      <c r="C142" s="151" t="s">
        <v>97</v>
      </c>
      <c r="D142" s="145"/>
      <c r="E142" s="145"/>
      <c r="F142" s="145"/>
      <c r="G142" s="151"/>
      <c r="H142" s="145"/>
      <c r="I142" s="95">
        <v>1795.74</v>
      </c>
      <c r="J142" s="95">
        <v>730</v>
      </c>
      <c r="K142" s="95">
        <v>0</v>
      </c>
      <c r="L142" s="144">
        <v>1149.6199999999999</v>
      </c>
      <c r="M142" s="145"/>
      <c r="N142" s="145"/>
      <c r="O142" s="144">
        <v>1149.6199999999999</v>
      </c>
      <c r="P142" s="145"/>
      <c r="Q142" s="145"/>
      <c r="R142" s="144">
        <v>-419.62</v>
      </c>
      <c r="S142" s="145"/>
      <c r="U142" s="144">
        <f t="shared" si="3"/>
        <v>0.64019290097675607</v>
      </c>
      <c r="V142" s="145"/>
      <c r="W142" s="144">
        <f>O142/J142</f>
        <v>1.574821917808219</v>
      </c>
      <c r="X142" s="145"/>
    </row>
    <row r="143" spans="2:24" x14ac:dyDescent="0.2">
      <c r="B143" s="94" t="s">
        <v>299</v>
      </c>
      <c r="C143" s="151" t="s">
        <v>300</v>
      </c>
      <c r="D143" s="145"/>
      <c r="E143" s="145"/>
      <c r="F143" s="145"/>
      <c r="G143" s="151"/>
      <c r="H143" s="145"/>
      <c r="I143" s="95">
        <v>1795.74</v>
      </c>
      <c r="J143" s="95">
        <v>730</v>
      </c>
      <c r="K143" s="95">
        <v>0</v>
      </c>
      <c r="L143" s="144">
        <v>1149.6199999999999</v>
      </c>
      <c r="M143" s="145"/>
      <c r="N143" s="145"/>
      <c r="O143" s="144">
        <v>1149.6199999999999</v>
      </c>
      <c r="P143" s="145"/>
      <c r="Q143" s="145"/>
      <c r="R143" s="144">
        <v>-419.62</v>
      </c>
      <c r="S143" s="145"/>
      <c r="U143" s="144">
        <f t="shared" si="3"/>
        <v>0.64019290097675607</v>
      </c>
      <c r="V143" s="145"/>
      <c r="W143" s="144">
        <f>O143/J143</f>
        <v>1.574821917808219</v>
      </c>
      <c r="X143" s="145"/>
    </row>
    <row r="144" spans="2:24" x14ac:dyDescent="0.2">
      <c r="B144" s="94" t="s">
        <v>301</v>
      </c>
      <c r="C144" s="151" t="s">
        <v>98</v>
      </c>
      <c r="D144" s="145"/>
      <c r="E144" s="145"/>
      <c r="F144" s="145"/>
      <c r="G144" s="151"/>
      <c r="H144" s="145"/>
      <c r="I144" s="95">
        <v>1795.74</v>
      </c>
      <c r="J144" s="95">
        <v>730</v>
      </c>
      <c r="K144" s="95">
        <v>0</v>
      </c>
      <c r="L144" s="144">
        <v>1149.6199999999999</v>
      </c>
      <c r="M144" s="145"/>
      <c r="N144" s="145"/>
      <c r="O144" s="144">
        <v>1149.6199999999999</v>
      </c>
      <c r="P144" s="145"/>
      <c r="Q144" s="145"/>
      <c r="R144" s="144">
        <v>-419.62</v>
      </c>
      <c r="S144" s="145"/>
      <c r="U144" s="144">
        <f t="shared" si="3"/>
        <v>0.64019290097675607</v>
      </c>
      <c r="V144" s="145"/>
      <c r="W144" s="144">
        <f>O144/J144</f>
        <v>1.574821917808219</v>
      </c>
      <c r="X144" s="145"/>
    </row>
    <row r="145" spans="2:24" x14ac:dyDescent="0.2">
      <c r="B145" s="94" t="s">
        <v>483</v>
      </c>
      <c r="C145" s="151" t="s">
        <v>98</v>
      </c>
      <c r="D145" s="145"/>
      <c r="E145" s="145"/>
      <c r="F145" s="145"/>
      <c r="G145" s="151"/>
      <c r="H145" s="145"/>
      <c r="I145" s="95">
        <v>1795.74</v>
      </c>
      <c r="J145" s="95">
        <v>0</v>
      </c>
      <c r="K145" s="95">
        <v>0</v>
      </c>
      <c r="L145" s="144">
        <v>1149.6199999999999</v>
      </c>
      <c r="M145" s="145"/>
      <c r="N145" s="145"/>
      <c r="O145" s="144">
        <v>1149.6199999999999</v>
      </c>
      <c r="P145" s="145"/>
      <c r="Q145" s="145"/>
      <c r="R145" s="144">
        <v>0</v>
      </c>
      <c r="S145" s="145"/>
      <c r="U145" s="144">
        <f t="shared" si="3"/>
        <v>0.64019290097675607</v>
      </c>
      <c r="V145" s="145"/>
      <c r="W145" s="161" t="s">
        <v>121</v>
      </c>
      <c r="X145" s="145"/>
    </row>
    <row r="146" spans="2:24" ht="26.25" customHeight="1" x14ac:dyDescent="0.2">
      <c r="B146" s="94" t="s">
        <v>302</v>
      </c>
      <c r="C146" s="151" t="s">
        <v>99</v>
      </c>
      <c r="D146" s="145"/>
      <c r="E146" s="145"/>
      <c r="F146" s="145"/>
      <c r="G146" s="151"/>
      <c r="H146" s="145"/>
      <c r="I146" s="95">
        <v>110591.63</v>
      </c>
      <c r="J146" s="95">
        <v>29890</v>
      </c>
      <c r="K146" s="95">
        <v>17919.150000000001</v>
      </c>
      <c r="L146" s="144">
        <v>72420.89</v>
      </c>
      <c r="M146" s="145"/>
      <c r="N146" s="145"/>
      <c r="O146" s="144">
        <v>90340.04</v>
      </c>
      <c r="P146" s="145"/>
      <c r="Q146" s="145"/>
      <c r="R146" s="144">
        <v>-60450.04</v>
      </c>
      <c r="S146" s="145"/>
      <c r="U146" s="144">
        <f t="shared" si="3"/>
        <v>0.81687954142641706</v>
      </c>
      <c r="V146" s="145"/>
      <c r="W146" s="144">
        <f>O146/J146</f>
        <v>3.0224168618266978</v>
      </c>
      <c r="X146" s="145"/>
    </row>
    <row r="147" spans="2:24" x14ac:dyDescent="0.2">
      <c r="B147" s="94" t="s">
        <v>304</v>
      </c>
      <c r="C147" s="151" t="s">
        <v>305</v>
      </c>
      <c r="D147" s="145"/>
      <c r="E147" s="145"/>
      <c r="F147" s="145"/>
      <c r="G147" s="151"/>
      <c r="H147" s="145"/>
      <c r="I147" s="95">
        <v>70194.13</v>
      </c>
      <c r="J147" s="95">
        <v>29890</v>
      </c>
      <c r="K147" s="95">
        <v>17919.150000000001</v>
      </c>
      <c r="L147" s="144">
        <v>72042.649999999994</v>
      </c>
      <c r="M147" s="145"/>
      <c r="N147" s="145"/>
      <c r="O147" s="144">
        <v>89961.8</v>
      </c>
      <c r="P147" s="145"/>
      <c r="Q147" s="145"/>
      <c r="R147" s="144">
        <v>-60071.8</v>
      </c>
      <c r="S147" s="145"/>
      <c r="U147" s="144">
        <f t="shared" si="3"/>
        <v>1.2816142888301343</v>
      </c>
      <c r="V147" s="145"/>
      <c r="W147" s="144">
        <f>O147/J147</f>
        <v>3.0097624623619943</v>
      </c>
      <c r="X147" s="145"/>
    </row>
    <row r="148" spans="2:24" x14ac:dyDescent="0.2">
      <c r="B148" s="94" t="s">
        <v>306</v>
      </c>
      <c r="C148" s="151" t="s">
        <v>102</v>
      </c>
      <c r="D148" s="145"/>
      <c r="E148" s="145"/>
      <c r="F148" s="145"/>
      <c r="G148" s="151"/>
      <c r="H148" s="145"/>
      <c r="I148" s="95">
        <v>19800.5</v>
      </c>
      <c r="J148" s="95">
        <v>11970</v>
      </c>
      <c r="K148" s="95">
        <v>0</v>
      </c>
      <c r="L148" s="144">
        <v>10398.32</v>
      </c>
      <c r="M148" s="145"/>
      <c r="N148" s="145"/>
      <c r="O148" s="144">
        <v>10398.32</v>
      </c>
      <c r="P148" s="145"/>
      <c r="Q148" s="145"/>
      <c r="R148" s="144">
        <v>1571.68</v>
      </c>
      <c r="S148" s="145"/>
      <c r="U148" s="144">
        <f t="shared" si="3"/>
        <v>0.52515441529254314</v>
      </c>
      <c r="V148" s="145"/>
      <c r="W148" s="144">
        <f>O148/J148</f>
        <v>0.86869841269841264</v>
      </c>
      <c r="X148" s="145"/>
    </row>
    <row r="149" spans="2:24" x14ac:dyDescent="0.2">
      <c r="B149" s="94" t="s">
        <v>410</v>
      </c>
      <c r="C149" s="151" t="s">
        <v>411</v>
      </c>
      <c r="D149" s="145"/>
      <c r="E149" s="145"/>
      <c r="F149" s="145"/>
      <c r="G149" s="151"/>
      <c r="H149" s="145"/>
      <c r="I149" s="95">
        <v>17820.72</v>
      </c>
      <c r="J149" s="95">
        <v>0</v>
      </c>
      <c r="K149" s="95">
        <v>0</v>
      </c>
      <c r="L149" s="144">
        <v>10032.68</v>
      </c>
      <c r="M149" s="145"/>
      <c r="N149" s="145"/>
      <c r="O149" s="144">
        <v>10032.68</v>
      </c>
      <c r="P149" s="145"/>
      <c r="Q149" s="145"/>
      <c r="R149" s="144">
        <v>0</v>
      </c>
      <c r="S149" s="145"/>
      <c r="U149" s="144">
        <f t="shared" si="3"/>
        <v>0.56297837573341591</v>
      </c>
      <c r="V149" s="145"/>
      <c r="W149" s="161" t="s">
        <v>121</v>
      </c>
      <c r="X149" s="145"/>
    </row>
    <row r="150" spans="2:24" x14ac:dyDescent="0.2">
      <c r="B150" s="94" t="s">
        <v>484</v>
      </c>
      <c r="C150" s="151" t="s">
        <v>485</v>
      </c>
      <c r="D150" s="145"/>
      <c r="E150" s="145"/>
      <c r="F150" s="145"/>
      <c r="G150" s="151"/>
      <c r="H150" s="145"/>
      <c r="I150" s="95">
        <v>1401.88</v>
      </c>
      <c r="J150" s="95">
        <v>0</v>
      </c>
      <c r="K150" s="95">
        <v>0</v>
      </c>
      <c r="L150" s="144">
        <v>365.64</v>
      </c>
      <c r="M150" s="145"/>
      <c r="N150" s="145"/>
      <c r="O150" s="144">
        <v>365.64</v>
      </c>
      <c r="P150" s="145"/>
      <c r="Q150" s="145"/>
      <c r="R150" s="144">
        <v>0</v>
      </c>
      <c r="S150" s="145"/>
      <c r="U150" s="144">
        <f t="shared" si="3"/>
        <v>0.26082118298285156</v>
      </c>
      <c r="V150" s="145"/>
      <c r="W150" s="161" t="s">
        <v>121</v>
      </c>
      <c r="X150" s="145"/>
    </row>
    <row r="151" spans="2:24" x14ac:dyDescent="0.2">
      <c r="B151" s="101">
        <v>422190</v>
      </c>
      <c r="C151" s="151" t="s">
        <v>486</v>
      </c>
      <c r="D151" s="145"/>
      <c r="E151" s="145"/>
      <c r="F151" s="145"/>
      <c r="G151" s="94"/>
      <c r="I151" s="95">
        <v>577.89</v>
      </c>
      <c r="J151" s="95">
        <v>0</v>
      </c>
      <c r="K151" s="95">
        <v>0</v>
      </c>
      <c r="L151" s="144">
        <v>0</v>
      </c>
      <c r="M151" s="144"/>
      <c r="N151" s="144"/>
      <c r="O151" s="179">
        <v>0</v>
      </c>
      <c r="P151" s="179"/>
      <c r="Q151" s="179"/>
      <c r="R151" s="144">
        <v>0</v>
      </c>
      <c r="S151" s="144"/>
      <c r="U151" s="161" t="s">
        <v>121</v>
      </c>
      <c r="V151" s="161"/>
      <c r="W151" s="161" t="s">
        <v>121</v>
      </c>
      <c r="X151" s="161"/>
    </row>
    <row r="152" spans="2:24" x14ac:dyDescent="0.2">
      <c r="B152" s="94" t="s">
        <v>307</v>
      </c>
      <c r="C152" s="151" t="s">
        <v>103</v>
      </c>
      <c r="D152" s="145"/>
      <c r="E152" s="145"/>
      <c r="F152" s="145"/>
      <c r="G152" s="151"/>
      <c r="H152" s="145"/>
      <c r="I152" s="95">
        <v>0</v>
      </c>
      <c r="J152" s="95">
        <v>0</v>
      </c>
      <c r="K152" s="95">
        <v>0</v>
      </c>
      <c r="L152" s="144">
        <v>18471.16</v>
      </c>
      <c r="M152" s="145"/>
      <c r="N152" s="145"/>
      <c r="O152" s="144">
        <v>18471.16</v>
      </c>
      <c r="P152" s="145"/>
      <c r="Q152" s="145"/>
      <c r="R152" s="144">
        <v>-18471.16</v>
      </c>
      <c r="S152" s="145"/>
      <c r="U152" s="161" t="s">
        <v>121</v>
      </c>
      <c r="V152" s="145"/>
      <c r="W152" s="161" t="s">
        <v>121</v>
      </c>
      <c r="X152" s="145"/>
    </row>
    <row r="153" spans="2:24" x14ac:dyDescent="0.2">
      <c r="B153" s="94" t="s">
        <v>487</v>
      </c>
      <c r="C153" s="151" t="s">
        <v>488</v>
      </c>
      <c r="D153" s="145"/>
      <c r="E153" s="145"/>
      <c r="F153" s="145"/>
      <c r="G153" s="151"/>
      <c r="H153" s="145"/>
      <c r="I153" s="95">
        <v>0</v>
      </c>
      <c r="J153" s="95">
        <v>0</v>
      </c>
      <c r="K153" s="95">
        <v>0</v>
      </c>
      <c r="L153" s="144">
        <v>18471.16</v>
      </c>
      <c r="M153" s="145"/>
      <c r="N153" s="145"/>
      <c r="O153" s="144">
        <v>18471.16</v>
      </c>
      <c r="P153" s="145"/>
      <c r="Q153" s="145"/>
      <c r="R153" s="144">
        <v>0</v>
      </c>
      <c r="S153" s="145"/>
      <c r="U153" s="161" t="s">
        <v>121</v>
      </c>
      <c r="V153" s="145"/>
      <c r="W153" s="161" t="s">
        <v>121</v>
      </c>
      <c r="X153" s="145"/>
    </row>
    <row r="154" spans="2:24" x14ac:dyDescent="0.2">
      <c r="B154" s="101">
        <v>4223</v>
      </c>
      <c r="C154" s="151" t="s">
        <v>104</v>
      </c>
      <c r="D154" s="145"/>
      <c r="E154" s="145"/>
      <c r="F154" s="145"/>
      <c r="G154" s="94"/>
      <c r="I154" s="95">
        <v>4977.1099999999997</v>
      </c>
      <c r="J154" s="95">
        <v>0</v>
      </c>
      <c r="K154" s="95">
        <v>0</v>
      </c>
      <c r="L154" s="144">
        <v>0</v>
      </c>
      <c r="M154" s="144"/>
      <c r="N154" s="144"/>
      <c r="O154" s="179">
        <v>0</v>
      </c>
      <c r="P154" s="179"/>
      <c r="Q154" s="179"/>
      <c r="R154" s="144">
        <v>0</v>
      </c>
      <c r="S154" s="144"/>
      <c r="U154" s="161" t="s">
        <v>121</v>
      </c>
      <c r="V154" s="161"/>
      <c r="W154" s="161" t="s">
        <v>121</v>
      </c>
      <c r="X154" s="161"/>
    </row>
    <row r="155" spans="2:24" x14ac:dyDescent="0.2">
      <c r="B155" s="101">
        <v>422310</v>
      </c>
      <c r="C155" s="151" t="s">
        <v>489</v>
      </c>
      <c r="D155" s="145"/>
      <c r="E155" s="145"/>
      <c r="F155" s="145"/>
      <c r="G155" s="94"/>
      <c r="I155" s="95">
        <v>4977.1099999999997</v>
      </c>
      <c r="J155" s="95">
        <v>0</v>
      </c>
      <c r="K155" s="95">
        <v>0</v>
      </c>
      <c r="L155" s="144">
        <v>0</v>
      </c>
      <c r="M155" s="144"/>
      <c r="N155" s="144"/>
      <c r="O155" s="179">
        <v>0</v>
      </c>
      <c r="P155" s="179"/>
      <c r="Q155" s="179"/>
      <c r="R155" s="144">
        <v>0</v>
      </c>
      <c r="S155" s="144"/>
      <c r="U155" s="161" t="s">
        <v>121</v>
      </c>
      <c r="V155" s="161"/>
      <c r="W155" s="161" t="s">
        <v>121</v>
      </c>
      <c r="X155" s="161"/>
    </row>
    <row r="156" spans="2:24" x14ac:dyDescent="0.2">
      <c r="B156" s="94" t="s">
        <v>309</v>
      </c>
      <c r="C156" s="151" t="s">
        <v>105</v>
      </c>
      <c r="D156" s="145"/>
      <c r="E156" s="145"/>
      <c r="F156" s="145"/>
      <c r="G156" s="151"/>
      <c r="H156" s="145"/>
      <c r="I156" s="95">
        <v>43977.34</v>
      </c>
      <c r="J156" s="95">
        <v>10620</v>
      </c>
      <c r="K156" s="95">
        <v>10617.82</v>
      </c>
      <c r="L156" s="144">
        <v>42420.88</v>
      </c>
      <c r="M156" s="145"/>
      <c r="N156" s="145"/>
      <c r="O156" s="144">
        <v>53038.7</v>
      </c>
      <c r="P156" s="145"/>
      <c r="Q156" s="145"/>
      <c r="R156" s="144">
        <v>-42418.7</v>
      </c>
      <c r="S156" s="145"/>
      <c r="U156" s="144">
        <f t="shared" si="3"/>
        <v>1.2060461137485805</v>
      </c>
      <c r="V156" s="145"/>
      <c r="W156" s="144">
        <f>O156/J156</f>
        <v>4.9942278719397359</v>
      </c>
      <c r="X156" s="145"/>
    </row>
    <row r="157" spans="2:24" x14ac:dyDescent="0.2">
      <c r="B157" s="94" t="s">
        <v>490</v>
      </c>
      <c r="C157" s="151" t="s">
        <v>491</v>
      </c>
      <c r="D157" s="145"/>
      <c r="E157" s="145"/>
      <c r="F157" s="145"/>
      <c r="G157" s="151"/>
      <c r="H157" s="145"/>
      <c r="I157" s="95">
        <v>43977.34</v>
      </c>
      <c r="J157" s="95">
        <v>0</v>
      </c>
      <c r="K157" s="95">
        <v>10617.82</v>
      </c>
      <c r="L157" s="144">
        <v>42420.88</v>
      </c>
      <c r="M157" s="145"/>
      <c r="N157" s="145"/>
      <c r="O157" s="144">
        <v>53038.7</v>
      </c>
      <c r="P157" s="145"/>
      <c r="Q157" s="145"/>
      <c r="R157" s="144">
        <v>0</v>
      </c>
      <c r="S157" s="145"/>
      <c r="U157" s="144">
        <f t="shared" si="3"/>
        <v>1.2060461137485805</v>
      </c>
      <c r="V157" s="145"/>
      <c r="W157" s="161" t="s">
        <v>121</v>
      </c>
      <c r="X157" s="145"/>
    </row>
    <row r="158" spans="2:24" x14ac:dyDescent="0.2">
      <c r="B158" s="94" t="s">
        <v>310</v>
      </c>
      <c r="C158" s="151" t="s">
        <v>106</v>
      </c>
      <c r="D158" s="145"/>
      <c r="E158" s="145"/>
      <c r="F158" s="145"/>
      <c r="G158" s="151"/>
      <c r="H158" s="145"/>
      <c r="I158" s="95">
        <v>0</v>
      </c>
      <c r="J158" s="95">
        <v>0</v>
      </c>
      <c r="K158" s="95">
        <v>0</v>
      </c>
      <c r="L158" s="144">
        <v>586.39</v>
      </c>
      <c r="M158" s="145"/>
      <c r="N158" s="145"/>
      <c r="O158" s="144">
        <v>586.39</v>
      </c>
      <c r="P158" s="145"/>
      <c r="Q158" s="145"/>
      <c r="R158" s="144">
        <v>-586.39</v>
      </c>
      <c r="S158" s="145"/>
      <c r="U158" s="161" t="s">
        <v>121</v>
      </c>
      <c r="V158" s="145"/>
      <c r="W158" s="161" t="s">
        <v>121</v>
      </c>
      <c r="X158" s="145"/>
    </row>
    <row r="159" spans="2:24" x14ac:dyDescent="0.2">
      <c r="B159" s="94" t="s">
        <v>492</v>
      </c>
      <c r="C159" s="151" t="s">
        <v>493</v>
      </c>
      <c r="D159" s="145"/>
      <c r="E159" s="145"/>
      <c r="F159" s="145"/>
      <c r="G159" s="151"/>
      <c r="H159" s="145"/>
      <c r="I159" s="95">
        <v>0</v>
      </c>
      <c r="J159" s="95">
        <v>0</v>
      </c>
      <c r="K159" s="95">
        <v>0</v>
      </c>
      <c r="L159" s="144">
        <v>586.39</v>
      </c>
      <c r="M159" s="145"/>
      <c r="N159" s="145"/>
      <c r="O159" s="144">
        <v>586.39</v>
      </c>
      <c r="P159" s="145"/>
      <c r="Q159" s="145"/>
      <c r="R159" s="144">
        <v>0</v>
      </c>
      <c r="S159" s="145"/>
      <c r="U159" s="161" t="s">
        <v>121</v>
      </c>
      <c r="V159" s="145"/>
      <c r="W159" s="161" t="s">
        <v>121</v>
      </c>
      <c r="X159" s="145"/>
    </row>
    <row r="160" spans="2:24" ht="22.5" customHeight="1" x14ac:dyDescent="0.2">
      <c r="B160" s="94" t="s">
        <v>312</v>
      </c>
      <c r="C160" s="151" t="s">
        <v>108</v>
      </c>
      <c r="D160" s="145"/>
      <c r="E160" s="145"/>
      <c r="F160" s="145"/>
      <c r="G160" s="151"/>
      <c r="H160" s="145"/>
      <c r="I160" s="95">
        <v>1439.18</v>
      </c>
      <c r="J160" s="95">
        <v>7300</v>
      </c>
      <c r="K160" s="95">
        <v>7301.33</v>
      </c>
      <c r="L160" s="144">
        <v>165.9</v>
      </c>
      <c r="M160" s="145"/>
      <c r="N160" s="145"/>
      <c r="O160" s="144">
        <v>7467.23</v>
      </c>
      <c r="P160" s="145"/>
      <c r="Q160" s="145"/>
      <c r="R160" s="144">
        <v>-167.23</v>
      </c>
      <c r="S160" s="145"/>
      <c r="U160" s="144">
        <f t="shared" si="3"/>
        <v>5.1885309690240273</v>
      </c>
      <c r="V160" s="145"/>
      <c r="W160" s="144">
        <f>O160/J160</f>
        <v>1.0229082191780821</v>
      </c>
      <c r="X160" s="145"/>
    </row>
    <row r="161" spans="2:24" x14ac:dyDescent="0.2">
      <c r="B161" s="94" t="s">
        <v>494</v>
      </c>
      <c r="C161" s="151" t="s">
        <v>495</v>
      </c>
      <c r="D161" s="145"/>
      <c r="E161" s="145"/>
      <c r="F161" s="145"/>
      <c r="G161" s="151"/>
      <c r="H161" s="145"/>
      <c r="I161" s="95">
        <v>0</v>
      </c>
      <c r="J161" s="95">
        <v>0</v>
      </c>
      <c r="K161" s="95">
        <v>0</v>
      </c>
      <c r="L161" s="144">
        <v>165.9</v>
      </c>
      <c r="M161" s="145"/>
      <c r="N161" s="145"/>
      <c r="O161" s="144">
        <v>165.9</v>
      </c>
      <c r="P161" s="145"/>
      <c r="Q161" s="145"/>
      <c r="R161" s="144">
        <v>0</v>
      </c>
      <c r="S161" s="145"/>
      <c r="U161" s="161" t="s">
        <v>121</v>
      </c>
      <c r="V161" s="145"/>
      <c r="W161" s="161" t="s">
        <v>121</v>
      </c>
      <c r="X161" s="145"/>
    </row>
    <row r="162" spans="2:24" x14ac:dyDescent="0.2">
      <c r="B162" s="94" t="s">
        <v>496</v>
      </c>
      <c r="C162" s="151" t="s">
        <v>497</v>
      </c>
      <c r="D162" s="145"/>
      <c r="E162" s="145"/>
      <c r="F162" s="145"/>
      <c r="G162" s="151"/>
      <c r="H162" s="145"/>
      <c r="I162" s="95">
        <v>1439.18</v>
      </c>
      <c r="J162" s="95">
        <v>0</v>
      </c>
      <c r="K162" s="95">
        <v>7301.33</v>
      </c>
      <c r="L162" s="144">
        <v>0</v>
      </c>
      <c r="M162" s="145"/>
      <c r="N162" s="145"/>
      <c r="O162" s="144">
        <v>7301.33</v>
      </c>
      <c r="P162" s="145"/>
      <c r="Q162" s="145"/>
      <c r="R162" s="144">
        <v>0</v>
      </c>
      <c r="S162" s="145"/>
      <c r="U162" s="144">
        <f t="shared" si="3"/>
        <v>5.0732569935657805</v>
      </c>
      <c r="V162" s="145"/>
      <c r="W162" s="161" t="s">
        <v>121</v>
      </c>
      <c r="X162" s="145"/>
    </row>
    <row r="163" spans="2:24" ht="21.75" customHeight="1" x14ac:dyDescent="0.2">
      <c r="B163" s="94" t="s">
        <v>313</v>
      </c>
      <c r="C163" s="151" t="s">
        <v>109</v>
      </c>
      <c r="D163" s="145"/>
      <c r="E163" s="145"/>
      <c r="F163" s="145"/>
      <c r="G163" s="151"/>
      <c r="H163" s="145"/>
      <c r="I163" s="95">
        <v>0</v>
      </c>
      <c r="J163" s="95">
        <v>0</v>
      </c>
      <c r="K163" s="95">
        <v>0</v>
      </c>
      <c r="L163" s="144">
        <v>378.24</v>
      </c>
      <c r="M163" s="145"/>
      <c r="N163" s="145"/>
      <c r="O163" s="144">
        <v>378.24</v>
      </c>
      <c r="P163" s="145"/>
      <c r="Q163" s="145"/>
      <c r="R163" s="144">
        <v>-378.24</v>
      </c>
      <c r="S163" s="145"/>
      <c r="U163" s="161" t="s">
        <v>121</v>
      </c>
      <c r="V163" s="145"/>
      <c r="W163" s="161" t="s">
        <v>121</v>
      </c>
      <c r="X163" s="145"/>
    </row>
    <row r="164" spans="2:24" x14ac:dyDescent="0.2">
      <c r="B164" s="94" t="s">
        <v>314</v>
      </c>
      <c r="C164" s="151" t="s">
        <v>110</v>
      </c>
      <c r="D164" s="145"/>
      <c r="E164" s="145"/>
      <c r="F164" s="145"/>
      <c r="G164" s="151"/>
      <c r="H164" s="145"/>
      <c r="I164" s="95">
        <v>0</v>
      </c>
      <c r="J164" s="95">
        <v>0</v>
      </c>
      <c r="K164" s="95">
        <v>0</v>
      </c>
      <c r="L164" s="144">
        <v>378.24</v>
      </c>
      <c r="M164" s="145"/>
      <c r="N164" s="145"/>
      <c r="O164" s="144">
        <v>378.24</v>
      </c>
      <c r="P164" s="145"/>
      <c r="Q164" s="145"/>
      <c r="R164" s="144">
        <v>-378.24</v>
      </c>
      <c r="S164" s="145"/>
      <c r="U164" s="161" t="s">
        <v>121</v>
      </c>
      <c r="V164" s="145"/>
      <c r="W164" s="161" t="s">
        <v>121</v>
      </c>
      <c r="X164" s="145"/>
    </row>
    <row r="165" spans="2:24" x14ac:dyDescent="0.2">
      <c r="B165" s="94" t="s">
        <v>498</v>
      </c>
      <c r="C165" s="151" t="s">
        <v>110</v>
      </c>
      <c r="D165" s="145"/>
      <c r="E165" s="145"/>
      <c r="F165" s="145"/>
      <c r="G165" s="151"/>
      <c r="H165" s="145"/>
      <c r="I165" s="95">
        <v>0</v>
      </c>
      <c r="J165" s="95">
        <v>0</v>
      </c>
      <c r="K165" s="95">
        <v>0</v>
      </c>
      <c r="L165" s="144">
        <v>378.24</v>
      </c>
      <c r="M165" s="145"/>
      <c r="N165" s="145"/>
      <c r="O165" s="144">
        <v>378.24</v>
      </c>
      <c r="P165" s="145"/>
      <c r="Q165" s="145"/>
      <c r="R165" s="144">
        <v>0</v>
      </c>
      <c r="S165" s="145"/>
      <c r="U165" s="161" t="s">
        <v>121</v>
      </c>
      <c r="V165" s="145"/>
      <c r="W165" s="161" t="s">
        <v>121</v>
      </c>
      <c r="X165" s="145"/>
    </row>
    <row r="166" spans="2:24" x14ac:dyDescent="0.2">
      <c r="B166" s="94" t="s">
        <v>318</v>
      </c>
      <c r="C166" s="151" t="s">
        <v>112</v>
      </c>
      <c r="D166" s="145"/>
      <c r="E166" s="145"/>
      <c r="F166" s="145"/>
      <c r="G166" s="151"/>
      <c r="H166" s="145"/>
      <c r="I166" s="95">
        <v>40397.5</v>
      </c>
      <c r="J166" s="95">
        <v>0</v>
      </c>
      <c r="K166" s="95">
        <v>0</v>
      </c>
      <c r="L166" s="144">
        <v>0</v>
      </c>
      <c r="M166" s="145"/>
      <c r="N166" s="145"/>
      <c r="O166" s="144">
        <v>0</v>
      </c>
      <c r="P166" s="145"/>
      <c r="Q166" s="145"/>
      <c r="R166" s="144">
        <v>0</v>
      </c>
      <c r="S166" s="145"/>
      <c r="U166" s="144">
        <f t="shared" si="3"/>
        <v>0</v>
      </c>
      <c r="V166" s="145"/>
      <c r="W166" s="161" t="s">
        <v>121</v>
      </c>
      <c r="X166" s="145"/>
    </row>
    <row r="167" spans="2:24" x14ac:dyDescent="0.2">
      <c r="B167" s="94" t="s">
        <v>319</v>
      </c>
      <c r="C167" s="151" t="s">
        <v>113</v>
      </c>
      <c r="D167" s="145"/>
      <c r="E167" s="145"/>
      <c r="F167" s="145"/>
      <c r="G167" s="151"/>
      <c r="H167" s="145"/>
      <c r="I167" s="95">
        <v>40397.5</v>
      </c>
      <c r="J167" s="95">
        <v>0</v>
      </c>
      <c r="K167" s="95">
        <v>0</v>
      </c>
      <c r="L167" s="144">
        <v>0</v>
      </c>
      <c r="M167" s="145"/>
      <c r="N167" s="145"/>
      <c r="O167" s="144">
        <v>0</v>
      </c>
      <c r="P167" s="145"/>
      <c r="Q167" s="145"/>
      <c r="R167" s="144">
        <v>0</v>
      </c>
      <c r="S167" s="145"/>
      <c r="U167" s="144">
        <f t="shared" si="3"/>
        <v>0</v>
      </c>
      <c r="V167" s="145"/>
      <c r="W167" s="161" t="s">
        <v>121</v>
      </c>
      <c r="X167" s="145"/>
    </row>
    <row r="168" spans="2:24" x14ac:dyDescent="0.2">
      <c r="B168" s="101">
        <v>426210</v>
      </c>
      <c r="C168" s="151" t="s">
        <v>113</v>
      </c>
      <c r="D168" s="145"/>
      <c r="E168" s="145"/>
      <c r="F168" s="145"/>
      <c r="G168" s="94"/>
      <c r="I168" s="95">
        <v>40397.5</v>
      </c>
      <c r="J168" s="95">
        <v>0</v>
      </c>
      <c r="K168" s="95">
        <v>0</v>
      </c>
      <c r="L168" s="144">
        <v>0</v>
      </c>
      <c r="M168" s="145"/>
      <c r="N168" s="145"/>
      <c r="O168" s="144">
        <v>0</v>
      </c>
      <c r="P168" s="145"/>
      <c r="Q168" s="145"/>
      <c r="R168" s="144">
        <v>0</v>
      </c>
      <c r="S168" s="145"/>
      <c r="U168" s="144">
        <f t="shared" si="3"/>
        <v>0</v>
      </c>
      <c r="V168" s="144"/>
      <c r="W168" s="161" t="s">
        <v>121</v>
      </c>
      <c r="X168" s="161"/>
    </row>
    <row r="169" spans="2:24" x14ac:dyDescent="0.2">
      <c r="B169" s="94" t="s">
        <v>320</v>
      </c>
      <c r="C169" s="151" t="s">
        <v>114</v>
      </c>
      <c r="D169" s="145"/>
      <c r="E169" s="145"/>
      <c r="F169" s="145"/>
      <c r="G169" s="151"/>
      <c r="H169" s="145"/>
      <c r="I169" s="95">
        <v>0</v>
      </c>
      <c r="J169" s="95">
        <v>0</v>
      </c>
      <c r="K169" s="95">
        <v>0</v>
      </c>
      <c r="L169" s="144">
        <v>0</v>
      </c>
      <c r="M169" s="145"/>
      <c r="N169" s="145"/>
      <c r="O169" s="144">
        <v>0</v>
      </c>
      <c r="P169" s="145"/>
      <c r="Q169" s="145"/>
      <c r="R169" s="144">
        <v>0</v>
      </c>
      <c r="S169" s="145"/>
      <c r="U169" s="161" t="s">
        <v>121</v>
      </c>
      <c r="V169" s="145"/>
      <c r="W169" s="161" t="s">
        <v>121</v>
      </c>
      <c r="X169" s="145"/>
    </row>
    <row r="170" spans="2:24" ht="21.75" customHeight="1" x14ac:dyDescent="0.2">
      <c r="B170" s="94" t="s">
        <v>321</v>
      </c>
      <c r="C170" s="151" t="s">
        <v>322</v>
      </c>
      <c r="D170" s="145"/>
      <c r="E170" s="145"/>
      <c r="F170" s="145"/>
      <c r="G170" s="151"/>
      <c r="H170" s="145"/>
      <c r="I170" s="95">
        <v>7042.6</v>
      </c>
      <c r="J170" s="95">
        <v>90160</v>
      </c>
      <c r="K170" s="95">
        <v>0</v>
      </c>
      <c r="L170" s="144">
        <v>29485.81</v>
      </c>
      <c r="M170" s="145"/>
      <c r="N170" s="145"/>
      <c r="O170" s="144">
        <v>29485.81</v>
      </c>
      <c r="P170" s="145"/>
      <c r="Q170" s="145"/>
      <c r="R170" s="144">
        <v>60674.19</v>
      </c>
      <c r="S170" s="145"/>
      <c r="U170" s="144">
        <f t="shared" si="3"/>
        <v>4.1867790304717012</v>
      </c>
      <c r="V170" s="145"/>
      <c r="W170" s="144">
        <f>O170/J170</f>
        <v>0.32703870896184561</v>
      </c>
      <c r="X170" s="145"/>
    </row>
    <row r="171" spans="2:24" ht="22.5" customHeight="1" x14ac:dyDescent="0.2">
      <c r="B171" s="94" t="s">
        <v>323</v>
      </c>
      <c r="C171" s="151" t="s">
        <v>324</v>
      </c>
      <c r="D171" s="145"/>
      <c r="E171" s="145"/>
      <c r="F171" s="145"/>
      <c r="G171" s="151"/>
      <c r="H171" s="145"/>
      <c r="I171" s="95">
        <v>0</v>
      </c>
      <c r="J171" s="95">
        <v>25220</v>
      </c>
      <c r="K171" s="95">
        <v>0</v>
      </c>
      <c r="L171" s="144">
        <v>29485.81</v>
      </c>
      <c r="M171" s="145"/>
      <c r="N171" s="145"/>
      <c r="O171" s="144">
        <v>29485.81</v>
      </c>
      <c r="P171" s="145"/>
      <c r="Q171" s="145"/>
      <c r="R171" s="144">
        <v>-4265.8100000000004</v>
      </c>
      <c r="S171" s="145"/>
      <c r="U171" s="161" t="s">
        <v>121</v>
      </c>
      <c r="V171" s="145"/>
      <c r="W171" s="144">
        <f>O171/J171</f>
        <v>1.1691439333862015</v>
      </c>
      <c r="X171" s="145"/>
    </row>
    <row r="172" spans="2:24" ht="22.5" customHeight="1" x14ac:dyDescent="0.2">
      <c r="B172" s="94" t="s">
        <v>325</v>
      </c>
      <c r="C172" s="151" t="s">
        <v>324</v>
      </c>
      <c r="D172" s="145"/>
      <c r="E172" s="145"/>
      <c r="F172" s="145"/>
      <c r="G172" s="151"/>
      <c r="H172" s="145"/>
      <c r="I172" s="95">
        <v>0</v>
      </c>
      <c r="J172" s="95">
        <v>25220</v>
      </c>
      <c r="K172" s="95">
        <v>0</v>
      </c>
      <c r="L172" s="144">
        <v>29485.81</v>
      </c>
      <c r="M172" s="145"/>
      <c r="N172" s="145"/>
      <c r="O172" s="144">
        <v>29485.81</v>
      </c>
      <c r="P172" s="145"/>
      <c r="Q172" s="145"/>
      <c r="R172" s="144">
        <v>-4265.8100000000004</v>
      </c>
      <c r="S172" s="145"/>
      <c r="U172" s="161" t="s">
        <v>121</v>
      </c>
      <c r="V172" s="145"/>
      <c r="W172" s="144">
        <f>O172/J172</f>
        <v>1.1691439333862015</v>
      </c>
      <c r="X172" s="145"/>
    </row>
    <row r="173" spans="2:24" ht="22.5" customHeight="1" x14ac:dyDescent="0.2">
      <c r="B173" s="94" t="s">
        <v>499</v>
      </c>
      <c r="C173" s="151" t="s">
        <v>324</v>
      </c>
      <c r="D173" s="145"/>
      <c r="E173" s="145"/>
      <c r="F173" s="145"/>
      <c r="G173" s="151"/>
      <c r="H173" s="145"/>
      <c r="I173" s="95">
        <v>0</v>
      </c>
      <c r="J173" s="95">
        <v>0</v>
      </c>
      <c r="K173" s="95">
        <v>0</v>
      </c>
      <c r="L173" s="144">
        <v>29485.81</v>
      </c>
      <c r="M173" s="145"/>
      <c r="N173" s="145"/>
      <c r="O173" s="144">
        <v>29485.81</v>
      </c>
      <c r="P173" s="145"/>
      <c r="Q173" s="145"/>
      <c r="R173" s="144">
        <v>0</v>
      </c>
      <c r="S173" s="145"/>
      <c r="U173" s="161" t="s">
        <v>121</v>
      </c>
      <c r="V173" s="145"/>
      <c r="W173" s="161" t="s">
        <v>121</v>
      </c>
      <c r="X173" s="145"/>
    </row>
    <row r="174" spans="2:24" ht="22.5" customHeight="1" x14ac:dyDescent="0.2">
      <c r="B174" s="94" t="s">
        <v>326</v>
      </c>
      <c r="C174" s="151" t="s">
        <v>327</v>
      </c>
      <c r="D174" s="145"/>
      <c r="E174" s="145"/>
      <c r="F174" s="145"/>
      <c r="G174" s="151"/>
      <c r="H174" s="145"/>
      <c r="I174" s="95">
        <v>7042.6</v>
      </c>
      <c r="J174" s="95">
        <v>64940</v>
      </c>
      <c r="K174" s="95">
        <v>0</v>
      </c>
      <c r="L174" s="144">
        <v>0</v>
      </c>
      <c r="M174" s="145"/>
      <c r="N174" s="145"/>
      <c r="O174" s="144">
        <v>0</v>
      </c>
      <c r="P174" s="145"/>
      <c r="Q174" s="145"/>
      <c r="R174" s="144">
        <v>64940</v>
      </c>
      <c r="S174" s="145"/>
      <c r="U174" s="144">
        <f t="shared" si="3"/>
        <v>0</v>
      </c>
      <c r="V174" s="145"/>
      <c r="W174" s="144">
        <f>O174/J174</f>
        <v>0</v>
      </c>
      <c r="X174" s="145"/>
    </row>
    <row r="175" spans="2:24" ht="22.5" customHeight="1" x14ac:dyDescent="0.2">
      <c r="B175" s="94" t="s">
        <v>328</v>
      </c>
      <c r="C175" s="151" t="s">
        <v>327</v>
      </c>
      <c r="D175" s="145"/>
      <c r="E175" s="145"/>
      <c r="F175" s="145"/>
      <c r="G175" s="151"/>
      <c r="H175" s="145"/>
      <c r="I175" s="95">
        <v>7042.6</v>
      </c>
      <c r="J175" s="95">
        <v>64940</v>
      </c>
      <c r="K175" s="95">
        <v>0</v>
      </c>
      <c r="L175" s="144">
        <v>0</v>
      </c>
      <c r="M175" s="145"/>
      <c r="N175" s="145"/>
      <c r="O175" s="144">
        <v>0</v>
      </c>
      <c r="P175" s="145"/>
      <c r="Q175" s="145"/>
      <c r="R175" s="144">
        <v>64940</v>
      </c>
      <c r="S175" s="145"/>
      <c r="U175" s="144">
        <f t="shared" si="3"/>
        <v>0</v>
      </c>
      <c r="V175" s="145"/>
      <c r="W175" s="144">
        <f>O175/J175</f>
        <v>0</v>
      </c>
      <c r="X175" s="145"/>
    </row>
    <row r="176" spans="2:24" ht="22.5" customHeight="1" x14ac:dyDescent="0.2">
      <c r="B176" s="101">
        <v>452110</v>
      </c>
      <c r="C176" s="151" t="s">
        <v>327</v>
      </c>
      <c r="D176" s="145"/>
      <c r="E176" s="145"/>
      <c r="F176" s="145"/>
      <c r="G176" s="94"/>
      <c r="I176" s="95">
        <v>7042.6</v>
      </c>
      <c r="J176" s="95">
        <v>0</v>
      </c>
      <c r="K176" s="95">
        <v>0</v>
      </c>
      <c r="L176" s="144">
        <v>0</v>
      </c>
      <c r="M176" s="145"/>
      <c r="N176" s="145"/>
      <c r="O176" s="144">
        <v>0</v>
      </c>
      <c r="P176" s="145"/>
      <c r="Q176" s="145"/>
      <c r="R176" s="144">
        <v>0</v>
      </c>
      <c r="S176" s="145"/>
      <c r="U176" s="144">
        <f t="shared" si="3"/>
        <v>0</v>
      </c>
      <c r="V176" s="144"/>
      <c r="W176" s="161" t="s">
        <v>121</v>
      </c>
      <c r="X176" s="161"/>
    </row>
    <row r="177" spans="2:24" x14ac:dyDescent="0.2">
      <c r="B177" s="113" t="s">
        <v>336</v>
      </c>
      <c r="C177" s="182" t="s">
        <v>337</v>
      </c>
      <c r="D177" s="145"/>
      <c r="E177" s="145"/>
      <c r="F177" s="145"/>
      <c r="G177" s="182"/>
      <c r="H177" s="145"/>
      <c r="I177" s="114">
        <v>186378.75</v>
      </c>
      <c r="J177" s="114">
        <v>221900</v>
      </c>
      <c r="K177" s="114">
        <v>84830.71</v>
      </c>
      <c r="L177" s="183">
        <v>102070.37</v>
      </c>
      <c r="M177" s="145"/>
      <c r="N177" s="145"/>
      <c r="O177" s="183">
        <v>186901.08</v>
      </c>
      <c r="P177" s="145"/>
      <c r="Q177" s="145"/>
      <c r="R177" s="183">
        <v>34998.92</v>
      </c>
      <c r="S177" s="145"/>
      <c r="U177" s="183">
        <f t="shared" si="3"/>
        <v>1.0028025190640026</v>
      </c>
      <c r="V177" s="145"/>
      <c r="W177" s="183">
        <f t="shared" ref="W177:W182" si="4">O177/J177</f>
        <v>0.84227616043262721</v>
      </c>
      <c r="X177" s="145"/>
    </row>
    <row r="178" spans="2:24" x14ac:dyDescent="0.2">
      <c r="B178" s="115" t="s">
        <v>338</v>
      </c>
      <c r="C178" s="180" t="s">
        <v>337</v>
      </c>
      <c r="D178" s="145"/>
      <c r="E178" s="145"/>
      <c r="F178" s="145"/>
      <c r="G178" s="180"/>
      <c r="H178" s="145"/>
      <c r="I178" s="116">
        <v>186378.75</v>
      </c>
      <c r="J178" s="116">
        <v>221900</v>
      </c>
      <c r="K178" s="116">
        <v>84830.71</v>
      </c>
      <c r="L178" s="181">
        <v>102070.37</v>
      </c>
      <c r="M178" s="145"/>
      <c r="N178" s="145"/>
      <c r="O178" s="181">
        <v>186901.08</v>
      </c>
      <c r="P178" s="145"/>
      <c r="Q178" s="145"/>
      <c r="R178" s="181">
        <v>34998.92</v>
      </c>
      <c r="S178" s="145"/>
      <c r="U178" s="181">
        <f t="shared" si="3"/>
        <v>1.0028025190640026</v>
      </c>
      <c r="V178" s="145"/>
      <c r="W178" s="181">
        <f t="shared" si="4"/>
        <v>0.84227616043262721</v>
      </c>
      <c r="X178" s="145"/>
    </row>
    <row r="179" spans="2:24" x14ac:dyDescent="0.2">
      <c r="B179" s="94" t="s">
        <v>172</v>
      </c>
      <c r="C179" s="151" t="s">
        <v>96</v>
      </c>
      <c r="D179" s="145"/>
      <c r="E179" s="145"/>
      <c r="F179" s="145"/>
      <c r="G179" s="151"/>
      <c r="H179" s="145"/>
      <c r="I179" s="95">
        <v>186367.21</v>
      </c>
      <c r="J179" s="95">
        <v>221700</v>
      </c>
      <c r="K179" s="95">
        <v>84590.98</v>
      </c>
      <c r="L179" s="144">
        <v>102055.29</v>
      </c>
      <c r="M179" s="145"/>
      <c r="N179" s="145"/>
      <c r="O179" s="144">
        <v>186646.27</v>
      </c>
      <c r="P179" s="145"/>
      <c r="Q179" s="145"/>
      <c r="R179" s="144">
        <v>35053.730000000003</v>
      </c>
      <c r="S179" s="145"/>
      <c r="U179" s="144">
        <f t="shared" si="3"/>
        <v>1.0014973664090372</v>
      </c>
      <c r="V179" s="145"/>
      <c r="W179" s="144">
        <f t="shared" si="4"/>
        <v>0.84188664862426699</v>
      </c>
      <c r="X179" s="145"/>
    </row>
    <row r="180" spans="2:24" x14ac:dyDescent="0.2">
      <c r="B180" s="94" t="s">
        <v>229</v>
      </c>
      <c r="C180" s="151" t="s">
        <v>43</v>
      </c>
      <c r="D180" s="145"/>
      <c r="E180" s="145"/>
      <c r="F180" s="145"/>
      <c r="G180" s="151"/>
      <c r="H180" s="145"/>
      <c r="I180" s="95">
        <v>126057.07</v>
      </c>
      <c r="J180" s="95">
        <v>135900</v>
      </c>
      <c r="K180" s="95">
        <v>54861.39</v>
      </c>
      <c r="L180" s="144">
        <v>72443.97</v>
      </c>
      <c r="M180" s="145"/>
      <c r="N180" s="145"/>
      <c r="O180" s="144">
        <v>127305.36</v>
      </c>
      <c r="P180" s="145"/>
      <c r="Q180" s="145"/>
      <c r="R180" s="144">
        <v>8594.64</v>
      </c>
      <c r="S180" s="145"/>
      <c r="U180" s="144">
        <f t="shared" si="3"/>
        <v>1.0099025782528501</v>
      </c>
      <c r="V180" s="145"/>
      <c r="W180" s="144">
        <f t="shared" si="4"/>
        <v>0.93675761589403972</v>
      </c>
      <c r="X180" s="145"/>
    </row>
    <row r="181" spans="2:24" x14ac:dyDescent="0.2">
      <c r="B181" s="94" t="s">
        <v>230</v>
      </c>
      <c r="C181" s="151" t="s">
        <v>231</v>
      </c>
      <c r="D181" s="145"/>
      <c r="E181" s="145"/>
      <c r="F181" s="145"/>
      <c r="G181" s="151"/>
      <c r="H181" s="145"/>
      <c r="I181" s="95">
        <v>99776.59</v>
      </c>
      <c r="J181" s="95">
        <v>113900</v>
      </c>
      <c r="K181" s="95">
        <v>45246.04</v>
      </c>
      <c r="L181" s="144">
        <v>60958.09</v>
      </c>
      <c r="M181" s="145"/>
      <c r="N181" s="145"/>
      <c r="O181" s="144">
        <v>106204.13</v>
      </c>
      <c r="P181" s="145"/>
      <c r="Q181" s="145"/>
      <c r="R181" s="144">
        <v>7695.87</v>
      </c>
      <c r="S181" s="145"/>
      <c r="U181" s="144">
        <f t="shared" si="3"/>
        <v>1.0644193192010272</v>
      </c>
      <c r="V181" s="145"/>
      <c r="W181" s="144">
        <f t="shared" si="4"/>
        <v>0.93243309920983319</v>
      </c>
      <c r="X181" s="145"/>
    </row>
    <row r="182" spans="2:24" x14ac:dyDescent="0.2">
      <c r="B182" s="94" t="s">
        <v>232</v>
      </c>
      <c r="C182" s="151" t="s">
        <v>45</v>
      </c>
      <c r="D182" s="145"/>
      <c r="E182" s="145"/>
      <c r="F182" s="145"/>
      <c r="G182" s="151"/>
      <c r="H182" s="145"/>
      <c r="I182" s="95">
        <v>96750.42</v>
      </c>
      <c r="J182" s="95">
        <v>111200</v>
      </c>
      <c r="K182" s="95">
        <v>43480.74</v>
      </c>
      <c r="L182" s="144">
        <v>59996.03</v>
      </c>
      <c r="M182" s="145"/>
      <c r="N182" s="145"/>
      <c r="O182" s="144">
        <v>103476.77</v>
      </c>
      <c r="P182" s="145"/>
      <c r="Q182" s="145"/>
      <c r="R182" s="144">
        <v>7723.23</v>
      </c>
      <c r="S182" s="145"/>
      <c r="U182" s="144">
        <f t="shared" si="3"/>
        <v>1.0695226956120707</v>
      </c>
      <c r="V182" s="145"/>
      <c r="W182" s="144">
        <f t="shared" si="4"/>
        <v>0.93054649280575541</v>
      </c>
      <c r="X182" s="145"/>
    </row>
    <row r="183" spans="2:24" x14ac:dyDescent="0.2">
      <c r="B183" s="94" t="s">
        <v>382</v>
      </c>
      <c r="C183" s="151" t="s">
        <v>383</v>
      </c>
      <c r="D183" s="145"/>
      <c r="E183" s="145"/>
      <c r="F183" s="145"/>
      <c r="G183" s="151"/>
      <c r="H183" s="145"/>
      <c r="I183" s="95">
        <v>96750.42</v>
      </c>
      <c r="J183" s="95">
        <v>0</v>
      </c>
      <c r="K183" s="95">
        <v>43480.74</v>
      </c>
      <c r="L183" s="144">
        <v>59996.03</v>
      </c>
      <c r="M183" s="145"/>
      <c r="N183" s="145"/>
      <c r="O183" s="144">
        <v>103476.77</v>
      </c>
      <c r="P183" s="145"/>
      <c r="Q183" s="145"/>
      <c r="R183" s="144">
        <v>0</v>
      </c>
      <c r="S183" s="145"/>
      <c r="U183" s="144">
        <f t="shared" si="3"/>
        <v>1.0695226956120707</v>
      </c>
      <c r="V183" s="145"/>
      <c r="W183" s="161" t="s">
        <v>121</v>
      </c>
      <c r="X183" s="145"/>
    </row>
    <row r="184" spans="2:24" x14ac:dyDescent="0.2">
      <c r="B184" s="94" t="s">
        <v>234</v>
      </c>
      <c r="C184" s="151" t="s">
        <v>47</v>
      </c>
      <c r="D184" s="145"/>
      <c r="E184" s="145"/>
      <c r="F184" s="145"/>
      <c r="G184" s="151"/>
      <c r="H184" s="145"/>
      <c r="I184" s="95">
        <v>3026.17</v>
      </c>
      <c r="J184" s="95">
        <v>2700</v>
      </c>
      <c r="K184" s="95">
        <v>1765.3</v>
      </c>
      <c r="L184" s="144">
        <v>962.06</v>
      </c>
      <c r="M184" s="145"/>
      <c r="N184" s="145"/>
      <c r="O184" s="144">
        <v>2727.36</v>
      </c>
      <c r="P184" s="145"/>
      <c r="Q184" s="145"/>
      <c r="R184" s="144">
        <v>-27.36</v>
      </c>
      <c r="S184" s="145"/>
      <c r="U184" s="144">
        <f t="shared" si="3"/>
        <v>0.9012580258214179</v>
      </c>
      <c r="V184" s="145"/>
      <c r="W184" s="144">
        <f>O184/J184</f>
        <v>1.0101333333333333</v>
      </c>
      <c r="X184" s="145"/>
    </row>
    <row r="185" spans="2:24" x14ac:dyDescent="0.2">
      <c r="B185" s="94" t="s">
        <v>384</v>
      </c>
      <c r="C185" s="151" t="s">
        <v>47</v>
      </c>
      <c r="D185" s="145"/>
      <c r="E185" s="145"/>
      <c r="F185" s="145"/>
      <c r="G185" s="151"/>
      <c r="H185" s="145"/>
      <c r="I185" s="95">
        <v>3026.17</v>
      </c>
      <c r="J185" s="95">
        <v>0</v>
      </c>
      <c r="K185" s="95">
        <v>1765.3</v>
      </c>
      <c r="L185" s="144">
        <v>962.06</v>
      </c>
      <c r="M185" s="145"/>
      <c r="N185" s="145"/>
      <c r="O185" s="144">
        <v>2727.36</v>
      </c>
      <c r="P185" s="145"/>
      <c r="Q185" s="145"/>
      <c r="R185" s="144">
        <v>0</v>
      </c>
      <c r="S185" s="145"/>
      <c r="U185" s="144">
        <f t="shared" si="3"/>
        <v>0.9012580258214179</v>
      </c>
      <c r="V185" s="145"/>
      <c r="W185" s="161" t="s">
        <v>121</v>
      </c>
      <c r="X185" s="145"/>
    </row>
    <row r="186" spans="2:24" x14ac:dyDescent="0.2">
      <c r="B186" s="94" t="s">
        <v>235</v>
      </c>
      <c r="C186" s="151" t="s">
        <v>48</v>
      </c>
      <c r="D186" s="145"/>
      <c r="E186" s="145"/>
      <c r="F186" s="145"/>
      <c r="G186" s="151"/>
      <c r="H186" s="145"/>
      <c r="I186" s="95">
        <v>9946.74</v>
      </c>
      <c r="J186" s="95">
        <v>3000</v>
      </c>
      <c r="K186" s="95">
        <v>2217.5100000000002</v>
      </c>
      <c r="L186" s="144">
        <v>1500</v>
      </c>
      <c r="M186" s="145"/>
      <c r="N186" s="145"/>
      <c r="O186" s="144">
        <v>3717.51</v>
      </c>
      <c r="P186" s="145"/>
      <c r="Q186" s="145"/>
      <c r="R186" s="144">
        <v>-717.51</v>
      </c>
      <c r="S186" s="145"/>
      <c r="U186" s="144">
        <f t="shared" si="3"/>
        <v>0.37374154748188859</v>
      </c>
      <c r="V186" s="145"/>
      <c r="W186" s="144">
        <f>O186/J186</f>
        <v>1.2391700000000001</v>
      </c>
      <c r="X186" s="145"/>
    </row>
    <row r="187" spans="2:24" x14ac:dyDescent="0.2">
      <c r="B187" s="94" t="s">
        <v>236</v>
      </c>
      <c r="C187" s="151" t="s">
        <v>48</v>
      </c>
      <c r="D187" s="145"/>
      <c r="E187" s="145"/>
      <c r="F187" s="145"/>
      <c r="G187" s="151"/>
      <c r="H187" s="145"/>
      <c r="I187" s="95">
        <v>9946.74</v>
      </c>
      <c r="J187" s="95">
        <v>3000</v>
      </c>
      <c r="K187" s="95">
        <v>2217.5100000000002</v>
      </c>
      <c r="L187" s="144">
        <v>1500</v>
      </c>
      <c r="M187" s="145"/>
      <c r="N187" s="145"/>
      <c r="O187" s="144">
        <v>3717.51</v>
      </c>
      <c r="P187" s="145"/>
      <c r="Q187" s="145"/>
      <c r="R187" s="144">
        <v>-717.51</v>
      </c>
      <c r="S187" s="145"/>
      <c r="U187" s="144">
        <f t="shared" si="3"/>
        <v>0.37374154748188859</v>
      </c>
      <c r="V187" s="145"/>
      <c r="W187" s="144">
        <f>O187/J187</f>
        <v>1.2391700000000001</v>
      </c>
      <c r="X187" s="145"/>
    </row>
    <row r="188" spans="2:24" x14ac:dyDescent="0.2">
      <c r="B188" s="94" t="s">
        <v>500</v>
      </c>
      <c r="C188" s="151" t="s">
        <v>385</v>
      </c>
      <c r="D188" s="145"/>
      <c r="E188" s="145"/>
      <c r="F188" s="145"/>
      <c r="G188" s="151"/>
      <c r="H188" s="145"/>
      <c r="I188" s="95">
        <v>2787.1</v>
      </c>
      <c r="J188" s="95">
        <v>0</v>
      </c>
      <c r="K188" s="95">
        <v>717.51</v>
      </c>
      <c r="L188" s="144">
        <v>0</v>
      </c>
      <c r="M188" s="145"/>
      <c r="N188" s="145"/>
      <c r="O188" s="144">
        <v>717.51</v>
      </c>
      <c r="P188" s="145"/>
      <c r="Q188" s="145"/>
      <c r="R188" s="144">
        <v>0</v>
      </c>
      <c r="S188" s="145"/>
      <c r="U188" s="144">
        <f t="shared" si="3"/>
        <v>0.25743963259301783</v>
      </c>
      <c r="V188" s="145"/>
      <c r="W188" s="161" t="s">
        <v>121</v>
      </c>
      <c r="X188" s="145"/>
    </row>
    <row r="189" spans="2:24" x14ac:dyDescent="0.2">
      <c r="B189" s="94" t="s">
        <v>386</v>
      </c>
      <c r="C189" s="151" t="s">
        <v>387</v>
      </c>
      <c r="D189" s="145"/>
      <c r="E189" s="145"/>
      <c r="F189" s="145"/>
      <c r="G189" s="151"/>
      <c r="H189" s="145"/>
      <c r="I189" s="95">
        <v>0</v>
      </c>
      <c r="J189" s="95">
        <v>0</v>
      </c>
      <c r="K189" s="95">
        <v>0</v>
      </c>
      <c r="L189" s="144">
        <v>1500</v>
      </c>
      <c r="M189" s="145"/>
      <c r="N189" s="145"/>
      <c r="O189" s="144">
        <v>1500</v>
      </c>
      <c r="P189" s="145"/>
      <c r="Q189" s="145"/>
      <c r="R189" s="144">
        <v>0</v>
      </c>
      <c r="S189" s="145"/>
      <c r="U189" s="161" t="s">
        <v>121</v>
      </c>
      <c r="V189" s="145"/>
      <c r="W189" s="161" t="s">
        <v>121</v>
      </c>
      <c r="X189" s="145"/>
    </row>
    <row r="190" spans="2:24" x14ac:dyDescent="0.2">
      <c r="B190" s="101">
        <v>312140</v>
      </c>
      <c r="C190" s="151" t="s">
        <v>501</v>
      </c>
      <c r="D190" s="145"/>
      <c r="E190" s="145"/>
      <c r="F190" s="145"/>
      <c r="G190" s="94"/>
      <c r="I190" s="95">
        <v>2096.23</v>
      </c>
      <c r="J190" s="95">
        <v>0</v>
      </c>
      <c r="K190" s="95">
        <v>0</v>
      </c>
      <c r="L190" s="144">
        <v>0</v>
      </c>
      <c r="M190" s="145"/>
      <c r="N190" s="145"/>
      <c r="O190" s="144">
        <v>0</v>
      </c>
      <c r="P190" s="145"/>
      <c r="Q190" s="145"/>
      <c r="R190" s="144">
        <v>0</v>
      </c>
      <c r="S190" s="145"/>
      <c r="U190" s="161" t="s">
        <v>121</v>
      </c>
      <c r="V190" s="145"/>
      <c r="W190" s="161" t="s">
        <v>121</v>
      </c>
      <c r="X190" s="145"/>
    </row>
    <row r="191" spans="2:24" ht="25.5" customHeight="1" x14ac:dyDescent="0.2">
      <c r="B191" s="101">
        <v>312150</v>
      </c>
      <c r="C191" s="151" t="s">
        <v>502</v>
      </c>
      <c r="D191" s="145"/>
      <c r="E191" s="145"/>
      <c r="F191" s="145"/>
      <c r="G191" s="94"/>
      <c r="I191" s="95">
        <v>480.64</v>
      </c>
      <c r="J191" s="95">
        <v>0</v>
      </c>
      <c r="K191" s="95">
        <v>0</v>
      </c>
      <c r="L191" s="144">
        <v>0</v>
      </c>
      <c r="M191" s="145"/>
      <c r="N191" s="145"/>
      <c r="O191" s="144">
        <v>0</v>
      </c>
      <c r="P191" s="145"/>
      <c r="Q191" s="145"/>
      <c r="R191" s="144">
        <v>0</v>
      </c>
      <c r="S191" s="145"/>
      <c r="U191" s="161" t="s">
        <v>121</v>
      </c>
      <c r="V191" s="145"/>
      <c r="W191" s="161" t="s">
        <v>121</v>
      </c>
      <c r="X191" s="145"/>
    </row>
    <row r="192" spans="2:24" x14ac:dyDescent="0.2">
      <c r="B192" s="94" t="s">
        <v>388</v>
      </c>
      <c r="C192" s="151" t="s">
        <v>389</v>
      </c>
      <c r="D192" s="145"/>
      <c r="E192" s="145"/>
      <c r="F192" s="145"/>
      <c r="G192" s="151"/>
      <c r="H192" s="145"/>
      <c r="I192" s="95">
        <v>995.42</v>
      </c>
      <c r="J192" s="95">
        <v>0</v>
      </c>
      <c r="K192" s="95">
        <v>1500</v>
      </c>
      <c r="L192" s="144">
        <v>0</v>
      </c>
      <c r="M192" s="145"/>
      <c r="N192" s="145"/>
      <c r="O192" s="144">
        <v>1500</v>
      </c>
      <c r="P192" s="145"/>
      <c r="Q192" s="145"/>
      <c r="R192" s="144">
        <v>0</v>
      </c>
      <c r="S192" s="145"/>
      <c r="U192" s="144">
        <f t="shared" si="3"/>
        <v>1.5069016093709189</v>
      </c>
      <c r="V192" s="145"/>
      <c r="W192" s="161" t="s">
        <v>121</v>
      </c>
      <c r="X192" s="145"/>
    </row>
    <row r="193" spans="2:24" x14ac:dyDescent="0.2">
      <c r="B193" s="101">
        <v>312190</v>
      </c>
      <c r="C193" s="151" t="s">
        <v>503</v>
      </c>
      <c r="D193" s="145"/>
      <c r="E193" s="145"/>
      <c r="F193" s="145"/>
      <c r="G193" s="94"/>
      <c r="I193" s="95">
        <v>3587.36</v>
      </c>
      <c r="J193" s="95"/>
      <c r="K193" s="95"/>
      <c r="L193" s="95"/>
      <c r="O193" s="95"/>
      <c r="R193" s="95"/>
      <c r="U193" s="161" t="s">
        <v>121</v>
      </c>
      <c r="V193" s="144"/>
      <c r="W193" s="161" t="s">
        <v>121</v>
      </c>
      <c r="X193" s="145"/>
    </row>
    <row r="194" spans="2:24" x14ac:dyDescent="0.2">
      <c r="B194" s="94" t="s">
        <v>237</v>
      </c>
      <c r="C194" s="151" t="s">
        <v>49</v>
      </c>
      <c r="D194" s="145"/>
      <c r="E194" s="145"/>
      <c r="F194" s="145"/>
      <c r="G194" s="151"/>
      <c r="H194" s="145"/>
      <c r="I194" s="95">
        <v>16333.73</v>
      </c>
      <c r="J194" s="95">
        <v>19000</v>
      </c>
      <c r="K194" s="95">
        <v>7397.84</v>
      </c>
      <c r="L194" s="144">
        <v>9985.8799999999992</v>
      </c>
      <c r="M194" s="145"/>
      <c r="N194" s="145"/>
      <c r="O194" s="144">
        <v>17383.72</v>
      </c>
      <c r="P194" s="145"/>
      <c r="Q194" s="145"/>
      <c r="R194" s="144">
        <v>1616.28</v>
      </c>
      <c r="S194" s="145"/>
      <c r="U194" s="144">
        <f t="shared" si="3"/>
        <v>1.0642835408691096</v>
      </c>
      <c r="V194" s="145"/>
      <c r="W194" s="144">
        <f>O194/J194</f>
        <v>0.91493263157894744</v>
      </c>
      <c r="X194" s="145"/>
    </row>
    <row r="195" spans="2:24" ht="23.25" customHeight="1" x14ac:dyDescent="0.2">
      <c r="B195" s="94" t="s">
        <v>238</v>
      </c>
      <c r="C195" s="151" t="s">
        <v>50</v>
      </c>
      <c r="D195" s="145"/>
      <c r="E195" s="145"/>
      <c r="F195" s="145"/>
      <c r="G195" s="151"/>
      <c r="H195" s="145"/>
      <c r="I195" s="95">
        <v>16333.732</v>
      </c>
      <c r="J195" s="95">
        <v>19000</v>
      </c>
      <c r="K195" s="95">
        <v>7397.84</v>
      </c>
      <c r="L195" s="144">
        <v>9985.8799999999992</v>
      </c>
      <c r="M195" s="145"/>
      <c r="N195" s="145"/>
      <c r="O195" s="144">
        <v>17383.72</v>
      </c>
      <c r="P195" s="145"/>
      <c r="Q195" s="145"/>
      <c r="R195" s="144">
        <v>1616.28</v>
      </c>
      <c r="S195" s="145"/>
      <c r="U195" s="144">
        <f t="shared" si="3"/>
        <v>1.0642834105518568</v>
      </c>
      <c r="V195" s="145"/>
      <c r="W195" s="144">
        <f>O195/J195</f>
        <v>0.91493263157894744</v>
      </c>
      <c r="X195" s="145"/>
    </row>
    <row r="196" spans="2:24" ht="23.25" customHeight="1" x14ac:dyDescent="0.2">
      <c r="B196" s="94" t="s">
        <v>390</v>
      </c>
      <c r="C196" s="151" t="s">
        <v>50</v>
      </c>
      <c r="D196" s="145"/>
      <c r="E196" s="145"/>
      <c r="F196" s="145"/>
      <c r="G196" s="151"/>
      <c r="H196" s="145"/>
      <c r="I196" s="95">
        <v>16333.73</v>
      </c>
      <c r="J196" s="95">
        <v>0</v>
      </c>
      <c r="K196" s="95">
        <v>7397.84</v>
      </c>
      <c r="L196" s="144">
        <v>9985.8799999999992</v>
      </c>
      <c r="M196" s="145"/>
      <c r="N196" s="145"/>
      <c r="O196" s="144">
        <v>17383.72</v>
      </c>
      <c r="P196" s="145"/>
      <c r="Q196" s="145"/>
      <c r="R196" s="144">
        <v>0</v>
      </c>
      <c r="S196" s="145"/>
      <c r="U196" s="144">
        <f t="shared" si="3"/>
        <v>1.0642835408691096</v>
      </c>
      <c r="V196" s="145"/>
      <c r="W196" s="161" t="s">
        <v>121</v>
      </c>
      <c r="X196" s="145"/>
    </row>
    <row r="197" spans="2:24" x14ac:dyDescent="0.2">
      <c r="B197" s="94" t="s">
        <v>241</v>
      </c>
      <c r="C197" s="151" t="s">
        <v>52</v>
      </c>
      <c r="D197" s="145"/>
      <c r="E197" s="145"/>
      <c r="F197" s="145"/>
      <c r="G197" s="151"/>
      <c r="H197" s="145"/>
      <c r="I197" s="95">
        <v>60013.01</v>
      </c>
      <c r="J197" s="95">
        <v>83700</v>
      </c>
      <c r="K197" s="95">
        <v>28835.68</v>
      </c>
      <c r="L197" s="144">
        <v>29552.15</v>
      </c>
      <c r="M197" s="145"/>
      <c r="N197" s="145"/>
      <c r="O197" s="144">
        <v>58387.83</v>
      </c>
      <c r="P197" s="145"/>
      <c r="Q197" s="145"/>
      <c r="R197" s="144">
        <v>25312.17</v>
      </c>
      <c r="S197" s="145"/>
      <c r="U197" s="144">
        <f t="shared" si="3"/>
        <v>0.97291953861337732</v>
      </c>
      <c r="V197" s="145"/>
      <c r="W197" s="144">
        <f>O197/J197</f>
        <v>0.69758458781362009</v>
      </c>
      <c r="X197" s="145"/>
    </row>
    <row r="198" spans="2:24" x14ac:dyDescent="0.2">
      <c r="B198" s="94" t="s">
        <v>242</v>
      </c>
      <c r="C198" s="151" t="s">
        <v>53</v>
      </c>
      <c r="D198" s="145"/>
      <c r="E198" s="145"/>
      <c r="F198" s="145"/>
      <c r="G198" s="151"/>
      <c r="H198" s="145"/>
      <c r="I198" s="95">
        <v>2267.92</v>
      </c>
      <c r="J198" s="95">
        <v>12300</v>
      </c>
      <c r="K198" s="95">
        <v>1103.1600000000001</v>
      </c>
      <c r="L198" s="144">
        <v>3333.91</v>
      </c>
      <c r="M198" s="145"/>
      <c r="N198" s="145"/>
      <c r="O198" s="144">
        <v>4437.07</v>
      </c>
      <c r="P198" s="145"/>
      <c r="Q198" s="145"/>
      <c r="R198" s="144">
        <v>7862.93</v>
      </c>
      <c r="S198" s="145"/>
      <c r="U198" s="144">
        <f t="shared" si="3"/>
        <v>1.9564490810963349</v>
      </c>
      <c r="V198" s="145"/>
      <c r="W198" s="144">
        <f>O198/J198</f>
        <v>0.36073739837398372</v>
      </c>
      <c r="X198" s="145"/>
    </row>
    <row r="199" spans="2:24" x14ac:dyDescent="0.2">
      <c r="B199" s="94" t="s">
        <v>243</v>
      </c>
      <c r="C199" s="151" t="s">
        <v>54</v>
      </c>
      <c r="D199" s="145"/>
      <c r="E199" s="145"/>
      <c r="F199" s="145"/>
      <c r="G199" s="151"/>
      <c r="H199" s="145"/>
      <c r="I199" s="95">
        <v>184.69</v>
      </c>
      <c r="J199" s="95">
        <v>4200</v>
      </c>
      <c r="K199" s="95">
        <v>26.55</v>
      </c>
      <c r="L199" s="144">
        <v>146.03</v>
      </c>
      <c r="M199" s="145"/>
      <c r="N199" s="145"/>
      <c r="O199" s="144">
        <v>172.58</v>
      </c>
      <c r="P199" s="145"/>
      <c r="Q199" s="145"/>
      <c r="R199" s="144">
        <v>4027.42</v>
      </c>
      <c r="S199" s="145"/>
      <c r="U199" s="144">
        <f t="shared" si="3"/>
        <v>0.93443066760517635</v>
      </c>
      <c r="V199" s="145"/>
      <c r="W199" s="144">
        <f>O199/J199</f>
        <v>4.1090476190476191E-2</v>
      </c>
      <c r="X199" s="145"/>
    </row>
    <row r="200" spans="2:24" x14ac:dyDescent="0.2">
      <c r="B200" s="94" t="s">
        <v>412</v>
      </c>
      <c r="C200" s="151" t="s">
        <v>413</v>
      </c>
      <c r="D200" s="145"/>
      <c r="E200" s="145"/>
      <c r="F200" s="145"/>
      <c r="G200" s="151"/>
      <c r="H200" s="145"/>
      <c r="I200" s="95">
        <v>0</v>
      </c>
      <c r="J200" s="95">
        <v>0</v>
      </c>
      <c r="K200" s="95">
        <v>26.55</v>
      </c>
      <c r="L200" s="144">
        <v>146.03</v>
      </c>
      <c r="M200" s="145"/>
      <c r="N200" s="145"/>
      <c r="O200" s="144">
        <v>172.58</v>
      </c>
      <c r="P200" s="145"/>
      <c r="Q200" s="145"/>
      <c r="R200" s="144">
        <v>0</v>
      </c>
      <c r="S200" s="145"/>
      <c r="U200" s="161" t="s">
        <v>121</v>
      </c>
      <c r="V200" s="145"/>
      <c r="W200" s="161" t="s">
        <v>121</v>
      </c>
      <c r="X200" s="145"/>
    </row>
    <row r="201" spans="2:24" ht="25.5" customHeight="1" x14ac:dyDescent="0.2">
      <c r="B201" s="101">
        <v>321130</v>
      </c>
      <c r="C201" s="151" t="s">
        <v>504</v>
      </c>
      <c r="D201" s="145"/>
      <c r="E201" s="145"/>
      <c r="F201" s="145"/>
      <c r="G201" s="94"/>
      <c r="I201" s="95">
        <v>184.69</v>
      </c>
      <c r="J201" s="95">
        <v>0</v>
      </c>
      <c r="K201" s="95">
        <v>0</v>
      </c>
      <c r="L201" s="144">
        <v>0</v>
      </c>
      <c r="M201" s="145"/>
      <c r="N201" s="145"/>
      <c r="O201" s="144">
        <v>0</v>
      </c>
      <c r="P201" s="145"/>
      <c r="Q201" s="145"/>
      <c r="R201" s="144">
        <v>0</v>
      </c>
      <c r="S201" s="145"/>
      <c r="U201" s="161" t="s">
        <v>121</v>
      </c>
      <c r="V201" s="145"/>
      <c r="W201" s="161" t="s">
        <v>121</v>
      </c>
      <c r="X201" s="145"/>
    </row>
    <row r="202" spans="2:24" ht="23.25" customHeight="1" x14ac:dyDescent="0.2">
      <c r="B202" s="94" t="s">
        <v>244</v>
      </c>
      <c r="C202" s="151" t="s">
        <v>55</v>
      </c>
      <c r="D202" s="145"/>
      <c r="E202" s="145"/>
      <c r="F202" s="145"/>
      <c r="G202" s="151"/>
      <c r="H202" s="145"/>
      <c r="I202" s="95">
        <v>2083.23</v>
      </c>
      <c r="J202" s="95">
        <v>2100</v>
      </c>
      <c r="K202" s="95">
        <v>1076.6099999999999</v>
      </c>
      <c r="L202" s="144">
        <v>842.77</v>
      </c>
      <c r="M202" s="145"/>
      <c r="N202" s="145"/>
      <c r="O202" s="144">
        <v>1919.38</v>
      </c>
      <c r="P202" s="145"/>
      <c r="Q202" s="145"/>
      <c r="R202" s="144">
        <v>180.62</v>
      </c>
      <c r="S202" s="145"/>
      <c r="U202" s="144">
        <f t="shared" si="3"/>
        <v>0.92134809886570379</v>
      </c>
      <c r="V202" s="145"/>
      <c r="W202" s="144">
        <f>O202/J202</f>
        <v>0.91399047619047624</v>
      </c>
      <c r="X202" s="145"/>
    </row>
    <row r="203" spans="2:24" x14ac:dyDescent="0.2">
      <c r="B203" s="94" t="s">
        <v>391</v>
      </c>
      <c r="C203" s="151" t="s">
        <v>392</v>
      </c>
      <c r="D203" s="145"/>
      <c r="E203" s="145"/>
      <c r="F203" s="145"/>
      <c r="G203" s="151"/>
      <c r="H203" s="145"/>
      <c r="I203" s="95">
        <v>2083.23</v>
      </c>
      <c r="J203" s="95">
        <v>0</v>
      </c>
      <c r="K203" s="95">
        <v>1076.6099999999999</v>
      </c>
      <c r="L203" s="144">
        <v>842.77</v>
      </c>
      <c r="M203" s="145"/>
      <c r="N203" s="145"/>
      <c r="O203" s="144">
        <v>1919.38</v>
      </c>
      <c r="P203" s="145"/>
      <c r="Q203" s="145"/>
      <c r="R203" s="144">
        <v>0</v>
      </c>
      <c r="S203" s="145"/>
      <c r="U203" s="144">
        <f t="shared" si="3"/>
        <v>0.92134809886570379</v>
      </c>
      <c r="V203" s="145"/>
      <c r="W203" s="161" t="s">
        <v>121</v>
      </c>
      <c r="X203" s="145"/>
    </row>
    <row r="204" spans="2:24" x14ac:dyDescent="0.2">
      <c r="B204" s="94" t="s">
        <v>245</v>
      </c>
      <c r="C204" s="151" t="s">
        <v>56</v>
      </c>
      <c r="D204" s="145"/>
      <c r="E204" s="145"/>
      <c r="F204" s="145"/>
      <c r="G204" s="151"/>
      <c r="H204" s="145"/>
      <c r="I204" s="95">
        <v>0</v>
      </c>
      <c r="J204" s="95">
        <v>6000</v>
      </c>
      <c r="K204" s="95">
        <v>0</v>
      </c>
      <c r="L204" s="144">
        <v>2345.11</v>
      </c>
      <c r="M204" s="145"/>
      <c r="N204" s="145"/>
      <c r="O204" s="144">
        <v>2345.11</v>
      </c>
      <c r="P204" s="145"/>
      <c r="Q204" s="145"/>
      <c r="R204" s="144">
        <v>3654.89</v>
      </c>
      <c r="S204" s="145"/>
      <c r="U204" s="161" t="s">
        <v>121</v>
      </c>
      <c r="V204" s="145"/>
      <c r="W204" s="144">
        <f>O204/J204</f>
        <v>0.39085166666666671</v>
      </c>
      <c r="X204" s="145"/>
    </row>
    <row r="205" spans="2:24" x14ac:dyDescent="0.2">
      <c r="B205" s="94" t="s">
        <v>414</v>
      </c>
      <c r="C205" s="151" t="s">
        <v>415</v>
      </c>
      <c r="D205" s="145"/>
      <c r="E205" s="145"/>
      <c r="F205" s="145"/>
      <c r="G205" s="151"/>
      <c r="H205" s="145"/>
      <c r="I205" s="95">
        <v>0</v>
      </c>
      <c r="J205" s="95">
        <v>0</v>
      </c>
      <c r="K205" s="95">
        <v>0</v>
      </c>
      <c r="L205" s="144">
        <v>195</v>
      </c>
      <c r="M205" s="145"/>
      <c r="N205" s="145"/>
      <c r="O205" s="144">
        <v>195</v>
      </c>
      <c r="P205" s="145"/>
      <c r="Q205" s="145"/>
      <c r="R205" s="144">
        <v>0</v>
      </c>
      <c r="S205" s="145"/>
      <c r="U205" s="161" t="s">
        <v>121</v>
      </c>
      <c r="V205" s="145"/>
      <c r="W205" s="161" t="s">
        <v>121</v>
      </c>
      <c r="X205" s="145"/>
    </row>
    <row r="206" spans="2:24" x14ac:dyDescent="0.2">
      <c r="B206" s="94" t="s">
        <v>505</v>
      </c>
      <c r="C206" s="151" t="s">
        <v>506</v>
      </c>
      <c r="D206" s="145"/>
      <c r="E206" s="145"/>
      <c r="F206" s="145"/>
      <c r="G206" s="151"/>
      <c r="H206" s="145"/>
      <c r="I206" s="95">
        <v>0</v>
      </c>
      <c r="J206" s="95">
        <v>0</v>
      </c>
      <c r="K206" s="95">
        <v>0</v>
      </c>
      <c r="L206" s="144">
        <v>2150.11</v>
      </c>
      <c r="M206" s="145"/>
      <c r="N206" s="145"/>
      <c r="O206" s="144">
        <v>2150.11</v>
      </c>
      <c r="P206" s="145"/>
      <c r="Q206" s="145"/>
      <c r="R206" s="144">
        <v>0</v>
      </c>
      <c r="S206" s="145"/>
      <c r="U206" s="161" t="s">
        <v>121</v>
      </c>
      <c r="V206" s="145"/>
      <c r="W206" s="161" t="s">
        <v>121</v>
      </c>
      <c r="X206" s="145"/>
    </row>
    <row r="207" spans="2:24" x14ac:dyDescent="0.2">
      <c r="B207" s="94" t="s">
        <v>247</v>
      </c>
      <c r="C207" s="151" t="s">
        <v>58</v>
      </c>
      <c r="D207" s="145"/>
      <c r="E207" s="145"/>
      <c r="F207" s="145"/>
      <c r="G207" s="151"/>
      <c r="H207" s="145"/>
      <c r="I207" s="95">
        <v>5757.41</v>
      </c>
      <c r="J207" s="95">
        <v>8600</v>
      </c>
      <c r="K207" s="95">
        <v>2648.59</v>
      </c>
      <c r="L207" s="144">
        <v>2757</v>
      </c>
      <c r="M207" s="145"/>
      <c r="N207" s="145"/>
      <c r="O207" s="144">
        <v>5405.59</v>
      </c>
      <c r="P207" s="145"/>
      <c r="Q207" s="145"/>
      <c r="R207" s="144">
        <v>3194.41</v>
      </c>
      <c r="S207" s="145"/>
      <c r="U207" s="144">
        <f t="shared" ref="U207:U270" si="5">O207/I207</f>
        <v>0.93889266180452668</v>
      </c>
      <c r="V207" s="145"/>
      <c r="W207" s="144">
        <f>O207/J207</f>
        <v>0.62855697674418609</v>
      </c>
      <c r="X207" s="145"/>
    </row>
    <row r="208" spans="2:24" x14ac:dyDescent="0.2">
      <c r="B208" s="94" t="s">
        <v>248</v>
      </c>
      <c r="C208" s="151" t="s">
        <v>59</v>
      </c>
      <c r="D208" s="145"/>
      <c r="E208" s="145"/>
      <c r="F208" s="145"/>
      <c r="G208" s="151"/>
      <c r="H208" s="145"/>
      <c r="I208" s="95">
        <v>2207.2600000000002</v>
      </c>
      <c r="J208" s="95">
        <v>4700</v>
      </c>
      <c r="K208" s="95">
        <v>1010.02</v>
      </c>
      <c r="L208" s="144">
        <v>1780.81</v>
      </c>
      <c r="M208" s="145"/>
      <c r="N208" s="145"/>
      <c r="O208" s="144">
        <v>2790.83</v>
      </c>
      <c r="P208" s="145"/>
      <c r="Q208" s="145"/>
      <c r="R208" s="144">
        <v>1909.17</v>
      </c>
      <c r="S208" s="145"/>
      <c r="U208" s="144">
        <f t="shared" si="5"/>
        <v>1.264386615079329</v>
      </c>
      <c r="V208" s="145"/>
      <c r="W208" s="144">
        <f>O208/J208</f>
        <v>0.59379361702127653</v>
      </c>
      <c r="X208" s="145"/>
    </row>
    <row r="209" spans="2:24" x14ac:dyDescent="0.2">
      <c r="B209" s="94" t="s">
        <v>416</v>
      </c>
      <c r="C209" s="151" t="s">
        <v>417</v>
      </c>
      <c r="D209" s="145"/>
      <c r="E209" s="145"/>
      <c r="F209" s="145"/>
      <c r="G209" s="151"/>
      <c r="H209" s="145"/>
      <c r="I209" s="95">
        <v>1190.25</v>
      </c>
      <c r="J209" s="95">
        <v>0</v>
      </c>
      <c r="K209" s="95">
        <v>838.91</v>
      </c>
      <c r="L209" s="144">
        <v>1127.77</v>
      </c>
      <c r="M209" s="145"/>
      <c r="N209" s="145"/>
      <c r="O209" s="144">
        <v>1966.68</v>
      </c>
      <c r="P209" s="145"/>
      <c r="Q209" s="145"/>
      <c r="R209" s="144">
        <v>0</v>
      </c>
      <c r="S209" s="145"/>
      <c r="U209" s="144">
        <f t="shared" si="5"/>
        <v>1.6523251417769376</v>
      </c>
      <c r="V209" s="145"/>
      <c r="W209" s="161" t="s">
        <v>121</v>
      </c>
      <c r="X209" s="145"/>
    </row>
    <row r="210" spans="2:24" ht="24" customHeight="1" x14ac:dyDescent="0.2">
      <c r="B210" s="94" t="s">
        <v>507</v>
      </c>
      <c r="C210" s="151" t="s">
        <v>508</v>
      </c>
      <c r="D210" s="145"/>
      <c r="E210" s="145"/>
      <c r="F210" s="145"/>
      <c r="G210" s="151"/>
      <c r="H210" s="145"/>
      <c r="I210" s="95">
        <v>742.42</v>
      </c>
      <c r="J210" s="95">
        <v>0</v>
      </c>
      <c r="K210" s="95">
        <v>86.13</v>
      </c>
      <c r="L210" s="144">
        <v>630.29999999999995</v>
      </c>
      <c r="M210" s="145"/>
      <c r="N210" s="145"/>
      <c r="O210" s="144">
        <v>716.43</v>
      </c>
      <c r="P210" s="145"/>
      <c r="Q210" s="145"/>
      <c r="R210" s="144">
        <v>0</v>
      </c>
      <c r="S210" s="145"/>
      <c r="U210" s="144">
        <f t="shared" si="5"/>
        <v>0.96499286118369654</v>
      </c>
      <c r="V210" s="145"/>
      <c r="W210" s="161" t="s">
        <v>121</v>
      </c>
      <c r="X210" s="145"/>
    </row>
    <row r="211" spans="2:24" ht="22.5" customHeight="1" x14ac:dyDescent="0.2">
      <c r="B211" s="94" t="s">
        <v>509</v>
      </c>
      <c r="C211" s="151" t="s">
        <v>418</v>
      </c>
      <c r="D211" s="145"/>
      <c r="E211" s="145"/>
      <c r="F211" s="145"/>
      <c r="G211" s="151"/>
      <c r="H211" s="145"/>
      <c r="I211" s="95">
        <v>24.99</v>
      </c>
      <c r="J211" s="95">
        <v>0</v>
      </c>
      <c r="K211" s="95">
        <v>5.8</v>
      </c>
      <c r="L211" s="144">
        <v>5.62</v>
      </c>
      <c r="M211" s="145"/>
      <c r="N211" s="145"/>
      <c r="O211" s="144">
        <v>11.42</v>
      </c>
      <c r="P211" s="145"/>
      <c r="Q211" s="145"/>
      <c r="R211" s="144">
        <v>0</v>
      </c>
      <c r="S211" s="145"/>
      <c r="U211" s="144">
        <f t="shared" si="5"/>
        <v>0.45698279311724693</v>
      </c>
      <c r="V211" s="145"/>
      <c r="W211" s="161" t="s">
        <v>121</v>
      </c>
      <c r="X211" s="145"/>
    </row>
    <row r="212" spans="2:24" x14ac:dyDescent="0.2">
      <c r="B212" s="94" t="s">
        <v>419</v>
      </c>
      <c r="C212" s="151" t="s">
        <v>420</v>
      </c>
      <c r="D212" s="145"/>
      <c r="E212" s="145"/>
      <c r="F212" s="145"/>
      <c r="G212" s="151"/>
      <c r="H212" s="145"/>
      <c r="I212" s="95">
        <v>226.77</v>
      </c>
      <c r="J212" s="95">
        <v>0</v>
      </c>
      <c r="K212" s="95">
        <v>46.84</v>
      </c>
      <c r="L212" s="144">
        <v>0</v>
      </c>
      <c r="M212" s="145"/>
      <c r="N212" s="145"/>
      <c r="O212" s="144">
        <v>46.84</v>
      </c>
      <c r="P212" s="145"/>
      <c r="Q212" s="145"/>
      <c r="R212" s="144">
        <v>0</v>
      </c>
      <c r="S212" s="145"/>
      <c r="U212" s="144">
        <f t="shared" si="5"/>
        <v>0.20655289500374829</v>
      </c>
      <c r="V212" s="145"/>
      <c r="W212" s="161" t="s">
        <v>121</v>
      </c>
      <c r="X212" s="145"/>
    </row>
    <row r="213" spans="2:24" ht="26.25" customHeight="1" x14ac:dyDescent="0.2">
      <c r="B213" s="94" t="s">
        <v>510</v>
      </c>
      <c r="C213" s="151" t="s">
        <v>421</v>
      </c>
      <c r="D213" s="145"/>
      <c r="E213" s="145"/>
      <c r="F213" s="145"/>
      <c r="G213" s="151"/>
      <c r="H213" s="145"/>
      <c r="I213" s="95">
        <v>22.83</v>
      </c>
      <c r="J213" s="95">
        <v>0</v>
      </c>
      <c r="K213" s="95">
        <v>32.340000000000003</v>
      </c>
      <c r="L213" s="144">
        <v>17.12</v>
      </c>
      <c r="M213" s="145"/>
      <c r="N213" s="145"/>
      <c r="O213" s="144">
        <v>49.46</v>
      </c>
      <c r="P213" s="145"/>
      <c r="Q213" s="145"/>
      <c r="R213" s="144">
        <v>0</v>
      </c>
      <c r="S213" s="145"/>
      <c r="U213" s="144">
        <f t="shared" si="5"/>
        <v>2.1664476565922035</v>
      </c>
      <c r="V213" s="145"/>
      <c r="W213" s="161" t="s">
        <v>121</v>
      </c>
      <c r="X213" s="145"/>
    </row>
    <row r="214" spans="2:24" x14ac:dyDescent="0.2">
      <c r="B214" s="94" t="s">
        <v>249</v>
      </c>
      <c r="C214" s="151" t="s">
        <v>60</v>
      </c>
      <c r="D214" s="145"/>
      <c r="E214" s="145"/>
      <c r="F214" s="145"/>
      <c r="G214" s="151"/>
      <c r="H214" s="145"/>
      <c r="I214" s="95">
        <v>0</v>
      </c>
      <c r="J214" s="95">
        <v>0</v>
      </c>
      <c r="K214" s="95">
        <v>0</v>
      </c>
      <c r="L214" s="144">
        <v>0</v>
      </c>
      <c r="M214" s="145"/>
      <c r="N214" s="145"/>
      <c r="O214" s="144">
        <v>0</v>
      </c>
      <c r="P214" s="145"/>
      <c r="Q214" s="145"/>
      <c r="R214" s="144">
        <v>0</v>
      </c>
      <c r="S214" s="145"/>
      <c r="U214" s="161" t="s">
        <v>121</v>
      </c>
      <c r="V214" s="145"/>
      <c r="W214" s="161" t="s">
        <v>121</v>
      </c>
      <c r="X214" s="145"/>
    </row>
    <row r="215" spans="2:24" x14ac:dyDescent="0.2">
      <c r="B215" s="94" t="s">
        <v>250</v>
      </c>
      <c r="C215" s="151" t="s">
        <v>61</v>
      </c>
      <c r="D215" s="145"/>
      <c r="E215" s="145"/>
      <c r="F215" s="145"/>
      <c r="G215" s="151"/>
      <c r="H215" s="145"/>
      <c r="I215" s="95">
        <v>3478.01</v>
      </c>
      <c r="J215" s="95">
        <v>3700</v>
      </c>
      <c r="K215" s="95">
        <v>1572.27</v>
      </c>
      <c r="L215" s="144">
        <v>914.85</v>
      </c>
      <c r="M215" s="145"/>
      <c r="N215" s="145"/>
      <c r="O215" s="144">
        <v>2487.12</v>
      </c>
      <c r="P215" s="145"/>
      <c r="Q215" s="145"/>
      <c r="R215" s="144">
        <v>1212.8800000000001</v>
      </c>
      <c r="S215" s="145"/>
      <c r="U215" s="144">
        <f t="shared" si="5"/>
        <v>0.71509857648482889</v>
      </c>
      <c r="V215" s="145"/>
      <c r="W215" s="144">
        <f>O215/J215</f>
        <v>0.67219459459459452</v>
      </c>
      <c r="X215" s="145"/>
    </row>
    <row r="216" spans="2:24" x14ac:dyDescent="0.2">
      <c r="B216" s="94" t="s">
        <v>393</v>
      </c>
      <c r="C216" s="151" t="s">
        <v>394</v>
      </c>
      <c r="D216" s="145"/>
      <c r="E216" s="145"/>
      <c r="F216" s="145"/>
      <c r="G216" s="151"/>
      <c r="H216" s="145"/>
      <c r="I216" s="95">
        <v>863.12</v>
      </c>
      <c r="J216" s="95">
        <v>0</v>
      </c>
      <c r="K216" s="95">
        <v>588.59</v>
      </c>
      <c r="L216" s="144">
        <v>429.17</v>
      </c>
      <c r="M216" s="145"/>
      <c r="N216" s="145"/>
      <c r="O216" s="144">
        <v>1017.76</v>
      </c>
      <c r="P216" s="145"/>
      <c r="Q216" s="145"/>
      <c r="R216" s="144">
        <v>0</v>
      </c>
      <c r="S216" s="145"/>
      <c r="U216" s="144">
        <f t="shared" si="5"/>
        <v>1.1791639632959496</v>
      </c>
      <c r="V216" s="145"/>
      <c r="W216" s="161" t="s">
        <v>121</v>
      </c>
      <c r="X216" s="145"/>
    </row>
    <row r="217" spans="2:24" x14ac:dyDescent="0.2">
      <c r="B217" s="94" t="s">
        <v>395</v>
      </c>
      <c r="C217" s="151" t="s">
        <v>396</v>
      </c>
      <c r="D217" s="145"/>
      <c r="E217" s="145"/>
      <c r="F217" s="145"/>
      <c r="G217" s="151"/>
      <c r="H217" s="145"/>
      <c r="I217" s="95">
        <v>2614.9</v>
      </c>
      <c r="J217" s="95">
        <v>0</v>
      </c>
      <c r="K217" s="95">
        <v>983.68</v>
      </c>
      <c r="L217" s="144">
        <v>485.68</v>
      </c>
      <c r="M217" s="145"/>
      <c r="N217" s="145"/>
      <c r="O217" s="144">
        <v>1469.36</v>
      </c>
      <c r="P217" s="145"/>
      <c r="Q217" s="145"/>
      <c r="R217" s="144">
        <v>0</v>
      </c>
      <c r="S217" s="145"/>
      <c r="U217" s="144">
        <f t="shared" si="5"/>
        <v>0.56191823779112005</v>
      </c>
      <c r="V217" s="145"/>
      <c r="W217" s="161" t="s">
        <v>121</v>
      </c>
      <c r="X217" s="145"/>
    </row>
    <row r="218" spans="2:24" ht="21.75" customHeight="1" x14ac:dyDescent="0.2">
      <c r="B218" s="94" t="s">
        <v>251</v>
      </c>
      <c r="C218" s="151" t="s">
        <v>252</v>
      </c>
      <c r="D218" s="145"/>
      <c r="E218" s="145"/>
      <c r="F218" s="145"/>
      <c r="G218" s="151"/>
      <c r="H218" s="145"/>
      <c r="I218" s="95">
        <v>45.32</v>
      </c>
      <c r="J218" s="95">
        <v>100</v>
      </c>
      <c r="K218" s="95">
        <v>10.36</v>
      </c>
      <c r="L218" s="144">
        <v>59.33</v>
      </c>
      <c r="M218" s="145"/>
      <c r="N218" s="145"/>
      <c r="O218" s="144">
        <v>69.69</v>
      </c>
      <c r="P218" s="145"/>
      <c r="Q218" s="145"/>
      <c r="R218" s="144">
        <v>30.31</v>
      </c>
      <c r="S218" s="145"/>
      <c r="U218" s="144">
        <f t="shared" si="5"/>
        <v>1.5377316857899381</v>
      </c>
      <c r="V218" s="145"/>
      <c r="W218" s="144">
        <f>O218/J218</f>
        <v>0.69689999999999996</v>
      </c>
      <c r="X218" s="145"/>
    </row>
    <row r="219" spans="2:24" ht="20.25" customHeight="1" x14ac:dyDescent="0.2">
      <c r="B219" s="94" t="s">
        <v>425</v>
      </c>
      <c r="C219" s="151" t="s">
        <v>426</v>
      </c>
      <c r="D219" s="145"/>
      <c r="E219" s="145"/>
      <c r="F219" s="145"/>
      <c r="G219" s="151"/>
      <c r="H219" s="145"/>
      <c r="I219" s="95">
        <v>23.86</v>
      </c>
      <c r="J219" s="95">
        <v>0</v>
      </c>
      <c r="K219" s="95">
        <v>3.68</v>
      </c>
      <c r="L219" s="144">
        <v>37.880000000000003</v>
      </c>
      <c r="M219" s="145"/>
      <c r="N219" s="145"/>
      <c r="O219" s="144">
        <v>41.56</v>
      </c>
      <c r="P219" s="145"/>
      <c r="Q219" s="145"/>
      <c r="R219" s="144">
        <v>0</v>
      </c>
      <c r="S219" s="145"/>
      <c r="U219" s="144">
        <f t="shared" si="5"/>
        <v>1.7418273260687345</v>
      </c>
      <c r="V219" s="145"/>
      <c r="W219" s="161" t="s">
        <v>121</v>
      </c>
      <c r="X219" s="145"/>
    </row>
    <row r="220" spans="2:24" ht="27.75" customHeight="1" x14ac:dyDescent="0.2">
      <c r="B220" s="94" t="s">
        <v>427</v>
      </c>
      <c r="C220" s="151" t="s">
        <v>428</v>
      </c>
      <c r="D220" s="145"/>
      <c r="E220" s="145"/>
      <c r="F220" s="145"/>
      <c r="G220" s="151"/>
      <c r="H220" s="145"/>
      <c r="I220" s="95">
        <v>21.46</v>
      </c>
      <c r="J220" s="95">
        <v>0</v>
      </c>
      <c r="K220" s="95">
        <v>6.68</v>
      </c>
      <c r="L220" s="144">
        <v>21.45</v>
      </c>
      <c r="M220" s="145"/>
      <c r="N220" s="145"/>
      <c r="O220" s="144">
        <v>28.13</v>
      </c>
      <c r="P220" s="145"/>
      <c r="Q220" s="145"/>
      <c r="R220" s="144">
        <v>0</v>
      </c>
      <c r="S220" s="145"/>
      <c r="U220" s="144">
        <f t="shared" si="5"/>
        <v>1.3108108108108107</v>
      </c>
      <c r="V220" s="145"/>
      <c r="W220" s="161" t="s">
        <v>121</v>
      </c>
      <c r="X220" s="145"/>
    </row>
    <row r="221" spans="2:24" x14ac:dyDescent="0.2">
      <c r="B221" s="94" t="s">
        <v>253</v>
      </c>
      <c r="C221" s="151" t="s">
        <v>63</v>
      </c>
      <c r="D221" s="145"/>
      <c r="E221" s="145"/>
      <c r="F221" s="145"/>
      <c r="G221" s="151"/>
      <c r="H221" s="145"/>
      <c r="I221" s="95">
        <v>26.81</v>
      </c>
      <c r="J221" s="95">
        <v>100</v>
      </c>
      <c r="K221" s="95">
        <v>55.94</v>
      </c>
      <c r="L221" s="144">
        <v>2.0099999999999998</v>
      </c>
      <c r="M221" s="145"/>
      <c r="N221" s="145"/>
      <c r="O221" s="144">
        <v>57.95</v>
      </c>
      <c r="P221" s="145"/>
      <c r="Q221" s="145"/>
      <c r="R221" s="144">
        <v>42.05</v>
      </c>
      <c r="S221" s="145"/>
      <c r="U221" s="144">
        <f t="shared" si="5"/>
        <v>2.1615069004102949</v>
      </c>
      <c r="V221" s="145"/>
      <c r="W221" s="144">
        <f>O221/J221</f>
        <v>0.57950000000000002</v>
      </c>
      <c r="X221" s="145"/>
    </row>
    <row r="222" spans="2:24" x14ac:dyDescent="0.2">
      <c r="B222" s="94" t="s">
        <v>429</v>
      </c>
      <c r="C222" s="151" t="s">
        <v>430</v>
      </c>
      <c r="D222" s="145"/>
      <c r="E222" s="145"/>
      <c r="F222" s="145"/>
      <c r="G222" s="151"/>
      <c r="H222" s="145"/>
      <c r="I222" s="95">
        <v>26.81</v>
      </c>
      <c r="J222" s="95">
        <v>0</v>
      </c>
      <c r="K222" s="95">
        <v>55.94</v>
      </c>
      <c r="L222" s="144">
        <v>2.0099999999999998</v>
      </c>
      <c r="M222" s="145"/>
      <c r="N222" s="145"/>
      <c r="O222" s="144">
        <v>57.95</v>
      </c>
      <c r="P222" s="145"/>
      <c r="Q222" s="145"/>
      <c r="R222" s="144">
        <v>0</v>
      </c>
      <c r="S222" s="145"/>
      <c r="U222" s="144">
        <f t="shared" si="5"/>
        <v>2.1615069004102949</v>
      </c>
      <c r="V222" s="145"/>
      <c r="W222" s="161" t="s">
        <v>121</v>
      </c>
      <c r="X222" s="145"/>
    </row>
    <row r="223" spans="2:24" x14ac:dyDescent="0.2">
      <c r="B223" s="94" t="s">
        <v>255</v>
      </c>
      <c r="C223" s="151" t="s">
        <v>65</v>
      </c>
      <c r="D223" s="145"/>
      <c r="E223" s="145"/>
      <c r="F223" s="145"/>
      <c r="G223" s="151"/>
      <c r="H223" s="145"/>
      <c r="I223" s="95">
        <v>51370.41</v>
      </c>
      <c r="J223" s="95">
        <v>62000</v>
      </c>
      <c r="K223" s="95">
        <v>25020.47</v>
      </c>
      <c r="L223" s="144">
        <v>23300.34</v>
      </c>
      <c r="M223" s="145"/>
      <c r="N223" s="145"/>
      <c r="O223" s="144">
        <v>48320.81</v>
      </c>
      <c r="P223" s="145"/>
      <c r="Q223" s="145"/>
      <c r="R223" s="144">
        <v>13679.19</v>
      </c>
      <c r="S223" s="145"/>
      <c r="U223" s="144">
        <f t="shared" si="5"/>
        <v>0.94063508545094332</v>
      </c>
      <c r="V223" s="145"/>
      <c r="W223" s="144">
        <f>O223/J223</f>
        <v>0.7793679032258064</v>
      </c>
      <c r="X223" s="145"/>
    </row>
    <row r="224" spans="2:24" x14ac:dyDescent="0.2">
      <c r="B224" s="94" t="s">
        <v>256</v>
      </c>
      <c r="C224" s="151" t="s">
        <v>66</v>
      </c>
      <c r="D224" s="145"/>
      <c r="E224" s="145"/>
      <c r="F224" s="145"/>
      <c r="G224" s="151"/>
      <c r="H224" s="145"/>
      <c r="I224" s="95">
        <v>638.42999999999995</v>
      </c>
      <c r="J224" s="95">
        <v>800</v>
      </c>
      <c r="K224" s="95">
        <v>227.34</v>
      </c>
      <c r="L224" s="144">
        <v>225.2</v>
      </c>
      <c r="M224" s="145"/>
      <c r="N224" s="145"/>
      <c r="O224" s="144">
        <v>452.54</v>
      </c>
      <c r="P224" s="145"/>
      <c r="Q224" s="145"/>
      <c r="R224" s="144">
        <v>347.46</v>
      </c>
      <c r="S224" s="145"/>
      <c r="U224" s="144">
        <f t="shared" si="5"/>
        <v>0.70883260498410172</v>
      </c>
      <c r="V224" s="145"/>
      <c r="W224" s="144">
        <f>O224/J224</f>
        <v>0.56567500000000004</v>
      </c>
      <c r="X224" s="145"/>
    </row>
    <row r="225" spans="2:24" x14ac:dyDescent="0.2">
      <c r="B225" s="94" t="s">
        <v>397</v>
      </c>
      <c r="C225" s="151" t="s">
        <v>398</v>
      </c>
      <c r="D225" s="145"/>
      <c r="E225" s="145"/>
      <c r="F225" s="145"/>
      <c r="G225" s="151"/>
      <c r="H225" s="145"/>
      <c r="I225" s="95">
        <v>541.88</v>
      </c>
      <c r="J225" s="95">
        <v>0</v>
      </c>
      <c r="K225" s="95">
        <v>159.18</v>
      </c>
      <c r="L225" s="144">
        <v>155.47999999999999</v>
      </c>
      <c r="M225" s="145"/>
      <c r="N225" s="145"/>
      <c r="O225" s="144">
        <v>314.66000000000003</v>
      </c>
      <c r="P225" s="145"/>
      <c r="Q225" s="145"/>
      <c r="R225" s="144">
        <v>0</v>
      </c>
      <c r="S225" s="145"/>
      <c r="U225" s="144">
        <f t="shared" si="5"/>
        <v>0.58068206983095894</v>
      </c>
      <c r="V225" s="145"/>
      <c r="W225" s="161" t="s">
        <v>121</v>
      </c>
      <c r="X225" s="145"/>
    </row>
    <row r="226" spans="2:24" x14ac:dyDescent="0.2">
      <c r="B226" s="94" t="s">
        <v>432</v>
      </c>
      <c r="C226" s="151" t="s">
        <v>433</v>
      </c>
      <c r="D226" s="145"/>
      <c r="E226" s="145"/>
      <c r="F226" s="145"/>
      <c r="G226" s="151"/>
      <c r="H226" s="145"/>
      <c r="I226" s="95">
        <v>96.55</v>
      </c>
      <c r="J226" s="95">
        <v>0</v>
      </c>
      <c r="K226" s="95">
        <v>68.16</v>
      </c>
      <c r="L226" s="144">
        <v>69.72</v>
      </c>
      <c r="M226" s="145"/>
      <c r="N226" s="145"/>
      <c r="O226" s="144">
        <v>137.88</v>
      </c>
      <c r="P226" s="145"/>
      <c r="Q226" s="145"/>
      <c r="R226" s="144">
        <v>0</v>
      </c>
      <c r="S226" s="145"/>
      <c r="U226" s="144">
        <f t="shared" si="5"/>
        <v>1.4280683583635423</v>
      </c>
      <c r="V226" s="145"/>
      <c r="W226" s="161" t="s">
        <v>121</v>
      </c>
      <c r="X226" s="145"/>
    </row>
    <row r="227" spans="2:24" ht="21.75" customHeight="1" x14ac:dyDescent="0.2">
      <c r="B227" s="94" t="s">
        <v>257</v>
      </c>
      <c r="C227" s="151" t="s">
        <v>258</v>
      </c>
      <c r="D227" s="145"/>
      <c r="E227" s="145"/>
      <c r="F227" s="145"/>
      <c r="G227" s="151"/>
      <c r="H227" s="145"/>
      <c r="I227" s="95">
        <v>2717.96</v>
      </c>
      <c r="J227" s="95">
        <v>800</v>
      </c>
      <c r="K227" s="95">
        <v>265.33</v>
      </c>
      <c r="L227" s="144">
        <v>395.4</v>
      </c>
      <c r="M227" s="145"/>
      <c r="N227" s="145"/>
      <c r="O227" s="144">
        <v>660.73</v>
      </c>
      <c r="P227" s="145"/>
      <c r="Q227" s="145"/>
      <c r="R227" s="144">
        <v>139.27000000000001</v>
      </c>
      <c r="S227" s="145"/>
      <c r="U227" s="144">
        <f t="shared" si="5"/>
        <v>0.24309776449984546</v>
      </c>
      <c r="V227" s="145"/>
      <c r="W227" s="144">
        <f>O227/J227</f>
        <v>0.82591250000000005</v>
      </c>
      <c r="X227" s="145"/>
    </row>
    <row r="228" spans="2:24" ht="24" customHeight="1" x14ac:dyDescent="0.2">
      <c r="B228" s="94" t="s">
        <v>399</v>
      </c>
      <c r="C228" s="151" t="s">
        <v>400</v>
      </c>
      <c r="D228" s="145"/>
      <c r="E228" s="145"/>
      <c r="F228" s="145"/>
      <c r="G228" s="151"/>
      <c r="H228" s="145"/>
      <c r="I228" s="95">
        <v>2641.18</v>
      </c>
      <c r="J228" s="95">
        <v>0</v>
      </c>
      <c r="K228" s="95">
        <v>4.4400000000000004</v>
      </c>
      <c r="L228" s="144">
        <v>33.74</v>
      </c>
      <c r="M228" s="145"/>
      <c r="N228" s="145"/>
      <c r="O228" s="144">
        <v>38.18</v>
      </c>
      <c r="P228" s="145"/>
      <c r="Q228" s="145"/>
      <c r="R228" s="144">
        <v>0</v>
      </c>
      <c r="S228" s="145"/>
      <c r="U228" s="144">
        <f t="shared" si="5"/>
        <v>1.4455659970164852E-2</v>
      </c>
      <c r="V228" s="145"/>
      <c r="W228" s="161" t="s">
        <v>121</v>
      </c>
      <c r="X228" s="145"/>
    </row>
    <row r="229" spans="2:24" ht="23.25" customHeight="1" x14ac:dyDescent="0.2">
      <c r="B229" s="94" t="s">
        <v>436</v>
      </c>
      <c r="C229" s="151" t="s">
        <v>437</v>
      </c>
      <c r="D229" s="145"/>
      <c r="E229" s="145"/>
      <c r="F229" s="145"/>
      <c r="G229" s="151"/>
      <c r="H229" s="145"/>
      <c r="I229" s="95">
        <v>76.78</v>
      </c>
      <c r="J229" s="95">
        <v>0</v>
      </c>
      <c r="K229" s="95">
        <v>260.89</v>
      </c>
      <c r="L229" s="144">
        <v>361.66</v>
      </c>
      <c r="M229" s="145"/>
      <c r="N229" s="145"/>
      <c r="O229" s="144">
        <v>622.54999999999995</v>
      </c>
      <c r="P229" s="145"/>
      <c r="Q229" s="145"/>
      <c r="R229" s="144">
        <v>0</v>
      </c>
      <c r="S229" s="145"/>
      <c r="U229" s="144">
        <f t="shared" si="5"/>
        <v>8.1082313102370396</v>
      </c>
      <c r="V229" s="145"/>
      <c r="W229" s="161" t="s">
        <v>121</v>
      </c>
      <c r="X229" s="145"/>
    </row>
    <row r="230" spans="2:24" x14ac:dyDescent="0.2">
      <c r="B230" s="94" t="s">
        <v>259</v>
      </c>
      <c r="C230" s="151" t="s">
        <v>68</v>
      </c>
      <c r="D230" s="145"/>
      <c r="E230" s="145"/>
      <c r="F230" s="145"/>
      <c r="G230" s="151"/>
      <c r="H230" s="145"/>
      <c r="I230" s="95">
        <v>104.72</v>
      </c>
      <c r="J230" s="95">
        <v>400</v>
      </c>
      <c r="K230" s="95">
        <v>0</v>
      </c>
      <c r="L230" s="144">
        <v>0</v>
      </c>
      <c r="M230" s="145"/>
      <c r="N230" s="145"/>
      <c r="O230" s="144">
        <v>0</v>
      </c>
      <c r="P230" s="145"/>
      <c r="Q230" s="145"/>
      <c r="R230" s="144">
        <v>400</v>
      </c>
      <c r="S230" s="145"/>
      <c r="U230" s="144">
        <f t="shared" si="5"/>
        <v>0</v>
      </c>
      <c r="V230" s="145"/>
      <c r="W230" s="144">
        <f>O230/J230</f>
        <v>0</v>
      </c>
      <c r="X230" s="145"/>
    </row>
    <row r="231" spans="2:24" ht="20.25" customHeight="1" x14ac:dyDescent="0.2">
      <c r="B231" s="101">
        <v>323390</v>
      </c>
      <c r="C231" s="184" t="s">
        <v>439</v>
      </c>
      <c r="D231" s="184"/>
      <c r="E231" s="184"/>
      <c r="G231" s="94"/>
      <c r="I231" s="95">
        <v>104.72</v>
      </c>
      <c r="J231" s="95">
        <v>0</v>
      </c>
      <c r="K231" s="95">
        <v>0</v>
      </c>
      <c r="L231" s="144">
        <v>0</v>
      </c>
      <c r="M231" s="145"/>
      <c r="N231" s="145"/>
      <c r="O231" s="144">
        <v>0</v>
      </c>
      <c r="P231" s="145"/>
      <c r="Q231" s="145"/>
      <c r="R231" s="144">
        <v>0</v>
      </c>
      <c r="S231" s="145"/>
      <c r="U231" s="144">
        <f>O231/I231</f>
        <v>0</v>
      </c>
      <c r="V231" s="145"/>
      <c r="W231" s="161" t="s">
        <v>121</v>
      </c>
      <c r="X231" s="145"/>
    </row>
    <row r="232" spans="2:24" x14ac:dyDescent="0.2">
      <c r="B232" s="94" t="s">
        <v>260</v>
      </c>
      <c r="C232" s="151" t="s">
        <v>69</v>
      </c>
      <c r="D232" s="145"/>
      <c r="E232" s="145"/>
      <c r="F232" s="145"/>
      <c r="G232" s="151"/>
      <c r="H232" s="145"/>
      <c r="I232" s="95">
        <v>641.58000000000004</v>
      </c>
      <c r="J232" s="95">
        <v>900</v>
      </c>
      <c r="K232" s="95">
        <v>442.11</v>
      </c>
      <c r="L232" s="144">
        <v>402.9</v>
      </c>
      <c r="M232" s="145"/>
      <c r="N232" s="145"/>
      <c r="O232" s="144">
        <v>845.01</v>
      </c>
      <c r="P232" s="145"/>
      <c r="Q232" s="145"/>
      <c r="R232" s="144">
        <v>54.99</v>
      </c>
      <c r="S232" s="145"/>
      <c r="U232" s="144">
        <f t="shared" si="5"/>
        <v>1.3170765921630974</v>
      </c>
      <c r="V232" s="145"/>
      <c r="W232" s="144">
        <f>O232/J232</f>
        <v>0.93889999999999996</v>
      </c>
      <c r="X232" s="145"/>
    </row>
    <row r="233" spans="2:24" x14ac:dyDescent="0.2">
      <c r="B233" s="94" t="s">
        <v>440</v>
      </c>
      <c r="C233" s="151" t="s">
        <v>441</v>
      </c>
      <c r="D233" s="145"/>
      <c r="E233" s="145"/>
      <c r="F233" s="145"/>
      <c r="G233" s="151"/>
      <c r="H233" s="145"/>
      <c r="I233" s="95">
        <v>398.04</v>
      </c>
      <c r="J233" s="95">
        <v>0</v>
      </c>
      <c r="K233" s="95">
        <v>228.07</v>
      </c>
      <c r="L233" s="144">
        <v>247.69</v>
      </c>
      <c r="M233" s="145"/>
      <c r="N233" s="145"/>
      <c r="O233" s="144">
        <v>475.76</v>
      </c>
      <c r="P233" s="145"/>
      <c r="Q233" s="145"/>
      <c r="R233" s="144">
        <v>0</v>
      </c>
      <c r="S233" s="145"/>
      <c r="U233" s="144">
        <f t="shared" si="5"/>
        <v>1.1952567581147622</v>
      </c>
      <c r="V233" s="145"/>
      <c r="W233" s="161" t="s">
        <v>121</v>
      </c>
      <c r="X233" s="145"/>
    </row>
    <row r="234" spans="2:24" x14ac:dyDescent="0.2">
      <c r="B234" s="94" t="s">
        <v>442</v>
      </c>
      <c r="C234" s="151" t="s">
        <v>443</v>
      </c>
      <c r="D234" s="145"/>
      <c r="E234" s="145"/>
      <c r="F234" s="145"/>
      <c r="G234" s="151"/>
      <c r="H234" s="145"/>
      <c r="I234" s="95">
        <v>243.55</v>
      </c>
      <c r="J234" s="95">
        <v>0</v>
      </c>
      <c r="K234" s="95">
        <v>214.04</v>
      </c>
      <c r="L234" s="144">
        <v>155.21</v>
      </c>
      <c r="M234" s="145"/>
      <c r="N234" s="145"/>
      <c r="O234" s="144">
        <v>369.25</v>
      </c>
      <c r="P234" s="145"/>
      <c r="Q234" s="145"/>
      <c r="R234" s="144">
        <v>0</v>
      </c>
      <c r="S234" s="145"/>
      <c r="U234" s="144">
        <f t="shared" si="5"/>
        <v>1.5161157873126667</v>
      </c>
      <c r="V234" s="145"/>
      <c r="W234" s="161" t="s">
        <v>121</v>
      </c>
      <c r="X234" s="145"/>
    </row>
    <row r="235" spans="2:24" x14ac:dyDescent="0.2">
      <c r="B235" s="94" t="s">
        <v>261</v>
      </c>
      <c r="C235" s="151" t="s">
        <v>70</v>
      </c>
      <c r="D235" s="145"/>
      <c r="E235" s="145"/>
      <c r="F235" s="145"/>
      <c r="G235" s="151"/>
      <c r="H235" s="145"/>
      <c r="I235" s="95">
        <v>10496.92</v>
      </c>
      <c r="J235" s="95">
        <v>13800</v>
      </c>
      <c r="K235" s="95">
        <v>5795.77</v>
      </c>
      <c r="L235" s="144">
        <v>4345.6499999999996</v>
      </c>
      <c r="M235" s="145"/>
      <c r="N235" s="145"/>
      <c r="O235" s="144">
        <v>10141.42</v>
      </c>
      <c r="P235" s="145"/>
      <c r="Q235" s="145"/>
      <c r="R235" s="144">
        <v>3658.58</v>
      </c>
      <c r="S235" s="145"/>
      <c r="U235" s="144">
        <f t="shared" si="5"/>
        <v>0.9661329228002119</v>
      </c>
      <c r="V235" s="145"/>
      <c r="W235" s="144">
        <f>O235/J235</f>
        <v>0.7348855072463768</v>
      </c>
      <c r="X235" s="145"/>
    </row>
    <row r="236" spans="2:24" x14ac:dyDescent="0.2">
      <c r="B236" s="101">
        <v>323530</v>
      </c>
      <c r="C236" s="151" t="s">
        <v>449</v>
      </c>
      <c r="D236" s="145"/>
      <c r="E236" s="145"/>
      <c r="F236" s="145"/>
      <c r="G236" s="94"/>
      <c r="I236" s="95">
        <v>4.0999999999999996</v>
      </c>
      <c r="J236" s="95">
        <v>0</v>
      </c>
      <c r="K236" s="95">
        <v>0</v>
      </c>
      <c r="L236" s="144">
        <v>0</v>
      </c>
      <c r="M236" s="145"/>
      <c r="N236" s="145"/>
      <c r="O236" s="144">
        <v>0</v>
      </c>
      <c r="P236" s="145"/>
      <c r="Q236" s="145"/>
      <c r="R236" s="144">
        <v>0</v>
      </c>
      <c r="S236" s="145"/>
      <c r="U236" s="144">
        <f>O236/I236</f>
        <v>0</v>
      </c>
      <c r="V236" s="145"/>
      <c r="W236" s="161" t="s">
        <v>121</v>
      </c>
      <c r="X236" s="145"/>
    </row>
    <row r="237" spans="2:24" x14ac:dyDescent="0.2">
      <c r="B237" s="94" t="s">
        <v>511</v>
      </c>
      <c r="C237" s="151" t="s">
        <v>98</v>
      </c>
      <c r="D237" s="145"/>
      <c r="E237" s="145"/>
      <c r="F237" s="145"/>
      <c r="G237" s="151"/>
      <c r="H237" s="145"/>
      <c r="I237" s="95">
        <v>1064.22</v>
      </c>
      <c r="J237" s="95">
        <v>0</v>
      </c>
      <c r="K237" s="95">
        <v>0</v>
      </c>
      <c r="L237" s="144">
        <v>104.49</v>
      </c>
      <c r="M237" s="145"/>
      <c r="N237" s="145"/>
      <c r="O237" s="144">
        <v>104.49</v>
      </c>
      <c r="P237" s="145"/>
      <c r="Q237" s="145"/>
      <c r="R237" s="144">
        <v>0</v>
      </c>
      <c r="S237" s="145"/>
      <c r="U237" s="144">
        <f t="shared" si="5"/>
        <v>9.8184585893894116E-2</v>
      </c>
      <c r="V237" s="145"/>
      <c r="W237" s="161" t="s">
        <v>121</v>
      </c>
      <c r="X237" s="145"/>
    </row>
    <row r="238" spans="2:24" x14ac:dyDescent="0.2">
      <c r="B238" s="94" t="s">
        <v>450</v>
      </c>
      <c r="C238" s="151" t="s">
        <v>451</v>
      </c>
      <c r="D238" s="145"/>
      <c r="E238" s="145"/>
      <c r="F238" s="145"/>
      <c r="G238" s="151"/>
      <c r="H238" s="145"/>
      <c r="I238" s="95">
        <v>9428.61</v>
      </c>
      <c r="J238" s="95">
        <v>0</v>
      </c>
      <c r="K238" s="95">
        <v>5795.77</v>
      </c>
      <c r="L238" s="144">
        <v>4241.16</v>
      </c>
      <c r="M238" s="145"/>
      <c r="N238" s="145"/>
      <c r="O238" s="144">
        <v>10036.93</v>
      </c>
      <c r="P238" s="145"/>
      <c r="Q238" s="145"/>
      <c r="R238" s="144">
        <v>0</v>
      </c>
      <c r="S238" s="145"/>
      <c r="U238" s="144">
        <f t="shared" si="5"/>
        <v>1.0645185239393717</v>
      </c>
      <c r="V238" s="145"/>
      <c r="W238" s="161" t="s">
        <v>121</v>
      </c>
      <c r="X238" s="145"/>
    </row>
    <row r="239" spans="2:24" x14ac:dyDescent="0.2">
      <c r="B239" s="94" t="s">
        <v>262</v>
      </c>
      <c r="C239" s="151" t="s">
        <v>263</v>
      </c>
      <c r="D239" s="145"/>
      <c r="E239" s="145"/>
      <c r="F239" s="145"/>
      <c r="G239" s="151"/>
      <c r="H239" s="145"/>
      <c r="I239" s="95">
        <v>159.27000000000001</v>
      </c>
      <c r="J239" s="95">
        <v>600</v>
      </c>
      <c r="K239" s="95">
        <v>0</v>
      </c>
      <c r="L239" s="144">
        <v>0</v>
      </c>
      <c r="M239" s="145"/>
      <c r="N239" s="145"/>
      <c r="O239" s="144">
        <v>0</v>
      </c>
      <c r="P239" s="145"/>
      <c r="Q239" s="145"/>
      <c r="R239" s="144">
        <v>600</v>
      </c>
      <c r="S239" s="145"/>
      <c r="U239" s="144">
        <f t="shared" si="5"/>
        <v>0</v>
      </c>
      <c r="V239" s="145"/>
      <c r="W239" s="144">
        <f>O239/J239</f>
        <v>0</v>
      </c>
      <c r="X239" s="145"/>
    </row>
    <row r="240" spans="2:24" ht="20.25" customHeight="1" x14ac:dyDescent="0.2">
      <c r="B240" s="101">
        <v>323610</v>
      </c>
      <c r="C240" s="151" t="s">
        <v>402</v>
      </c>
      <c r="D240" s="145"/>
      <c r="E240" s="145"/>
      <c r="F240" s="145"/>
      <c r="G240" s="94"/>
      <c r="I240" s="95">
        <v>159.27000000000001</v>
      </c>
      <c r="J240" s="95">
        <v>0</v>
      </c>
      <c r="K240" s="95">
        <v>0</v>
      </c>
      <c r="L240" s="144">
        <v>0</v>
      </c>
      <c r="M240" s="145"/>
      <c r="N240" s="145"/>
      <c r="O240" s="144">
        <v>0</v>
      </c>
      <c r="P240" s="145"/>
      <c r="Q240" s="145"/>
      <c r="R240" s="144">
        <v>0</v>
      </c>
      <c r="S240" s="145"/>
      <c r="U240" s="144">
        <f>O240/I240</f>
        <v>0</v>
      </c>
      <c r="V240" s="145"/>
      <c r="W240" s="161" t="s">
        <v>121</v>
      </c>
      <c r="X240" s="145"/>
    </row>
    <row r="241" spans="2:24" x14ac:dyDescent="0.2">
      <c r="B241" s="94" t="s">
        <v>264</v>
      </c>
      <c r="C241" s="151" t="s">
        <v>72</v>
      </c>
      <c r="D241" s="145"/>
      <c r="E241" s="145"/>
      <c r="F241" s="145"/>
      <c r="G241" s="151"/>
      <c r="H241" s="145"/>
      <c r="I241" s="95">
        <v>36100.01</v>
      </c>
      <c r="J241" s="95">
        <v>43300</v>
      </c>
      <c r="K241" s="95">
        <v>17910.47</v>
      </c>
      <c r="L241" s="144">
        <v>16353.07</v>
      </c>
      <c r="M241" s="145"/>
      <c r="N241" s="145"/>
      <c r="O241" s="144">
        <v>34263.54</v>
      </c>
      <c r="P241" s="145"/>
      <c r="Q241" s="145"/>
      <c r="R241" s="144">
        <v>9036.4599999999991</v>
      </c>
      <c r="S241" s="145"/>
      <c r="U241" s="144">
        <f t="shared" si="5"/>
        <v>0.94912826893953761</v>
      </c>
      <c r="V241" s="145"/>
      <c r="W241" s="144">
        <f>O241/J241</f>
        <v>0.79130577367205546</v>
      </c>
      <c r="X241" s="145"/>
    </row>
    <row r="242" spans="2:24" x14ac:dyDescent="0.2">
      <c r="B242" s="94" t="s">
        <v>512</v>
      </c>
      <c r="C242" s="151" t="s">
        <v>513</v>
      </c>
      <c r="D242" s="145"/>
      <c r="E242" s="145"/>
      <c r="F242" s="145"/>
      <c r="G242" s="151"/>
      <c r="H242" s="145"/>
      <c r="I242" s="95">
        <v>1814.08</v>
      </c>
      <c r="J242" s="95">
        <v>0</v>
      </c>
      <c r="K242" s="95">
        <v>732.39</v>
      </c>
      <c r="L242" s="144">
        <v>502.05</v>
      </c>
      <c r="M242" s="145"/>
      <c r="N242" s="145"/>
      <c r="O242" s="144">
        <v>1234.44</v>
      </c>
      <c r="P242" s="145"/>
      <c r="Q242" s="145"/>
      <c r="R242" s="144">
        <v>0</v>
      </c>
      <c r="S242" s="145"/>
      <c r="U242" s="144">
        <f t="shared" si="5"/>
        <v>0.68047715646498508</v>
      </c>
      <c r="V242" s="145"/>
      <c r="W242" s="161" t="s">
        <v>121</v>
      </c>
      <c r="X242" s="145"/>
    </row>
    <row r="243" spans="2:24" x14ac:dyDescent="0.2">
      <c r="B243" s="94" t="s">
        <v>403</v>
      </c>
      <c r="C243" s="151" t="s">
        <v>404</v>
      </c>
      <c r="D243" s="145"/>
      <c r="E243" s="145"/>
      <c r="F243" s="145"/>
      <c r="G243" s="151"/>
      <c r="H243" s="145"/>
      <c r="I243" s="95">
        <v>28817.55</v>
      </c>
      <c r="J243" s="95">
        <v>0</v>
      </c>
      <c r="K243" s="95">
        <v>14733.99</v>
      </c>
      <c r="L243" s="144">
        <v>13644.69</v>
      </c>
      <c r="M243" s="145"/>
      <c r="N243" s="145"/>
      <c r="O243" s="144">
        <v>28378.68</v>
      </c>
      <c r="P243" s="145"/>
      <c r="Q243" s="145"/>
      <c r="R243" s="144">
        <v>0</v>
      </c>
      <c r="S243" s="145"/>
      <c r="U243" s="144">
        <f t="shared" si="5"/>
        <v>0.98477073866445974</v>
      </c>
      <c r="V243" s="145"/>
      <c r="W243" s="161" t="s">
        <v>121</v>
      </c>
      <c r="X243" s="145"/>
    </row>
    <row r="244" spans="2:24" ht="27" customHeight="1" x14ac:dyDescent="0.2">
      <c r="B244" s="94" t="s">
        <v>405</v>
      </c>
      <c r="C244" s="151" t="s">
        <v>406</v>
      </c>
      <c r="D244" s="145"/>
      <c r="E244" s="145"/>
      <c r="F244" s="145"/>
      <c r="G244" s="151"/>
      <c r="H244" s="145"/>
      <c r="I244" s="95">
        <v>4182.6499999999996</v>
      </c>
      <c r="J244" s="95">
        <v>0</v>
      </c>
      <c r="K244" s="95">
        <v>2444.09</v>
      </c>
      <c r="L244" s="144">
        <v>2206.33</v>
      </c>
      <c r="M244" s="145"/>
      <c r="N244" s="145"/>
      <c r="O244" s="144">
        <v>4650.42</v>
      </c>
      <c r="P244" s="145"/>
      <c r="Q244" s="145"/>
      <c r="R244" s="144">
        <v>0</v>
      </c>
      <c r="S244" s="145"/>
      <c r="U244" s="144">
        <f t="shared" si="5"/>
        <v>1.111835797879335</v>
      </c>
      <c r="V244" s="145"/>
      <c r="W244" s="161" t="s">
        <v>121</v>
      </c>
      <c r="X244" s="145"/>
    </row>
    <row r="245" spans="2:24" ht="27" customHeight="1" x14ac:dyDescent="0.2">
      <c r="B245" s="101">
        <v>323790</v>
      </c>
      <c r="C245" s="94" t="s">
        <v>514</v>
      </c>
      <c r="G245" s="94"/>
      <c r="I245" s="95">
        <v>1285.74</v>
      </c>
      <c r="J245" s="95">
        <v>0</v>
      </c>
      <c r="K245" s="95">
        <v>0</v>
      </c>
      <c r="L245" s="144">
        <v>0</v>
      </c>
      <c r="M245" s="145"/>
      <c r="N245" s="145"/>
      <c r="O245" s="144">
        <v>0</v>
      </c>
      <c r="P245" s="145"/>
      <c r="Q245" s="145"/>
      <c r="R245" s="144">
        <v>0</v>
      </c>
      <c r="S245" s="145"/>
      <c r="U245" s="144">
        <f>O245/I245</f>
        <v>0</v>
      </c>
      <c r="V245" s="145"/>
      <c r="W245" s="161" t="s">
        <v>121</v>
      </c>
      <c r="X245" s="145"/>
    </row>
    <row r="246" spans="2:24" x14ac:dyDescent="0.2">
      <c r="B246" s="94" t="s">
        <v>265</v>
      </c>
      <c r="C246" s="151" t="s">
        <v>73</v>
      </c>
      <c r="D246" s="145"/>
      <c r="E246" s="145"/>
      <c r="F246" s="145"/>
      <c r="G246" s="151"/>
      <c r="H246" s="145"/>
      <c r="I246" s="95">
        <v>405.21</v>
      </c>
      <c r="J246" s="95">
        <v>1000</v>
      </c>
      <c r="K246" s="95">
        <v>290.7</v>
      </c>
      <c r="L246" s="144">
        <v>1535.01</v>
      </c>
      <c r="M246" s="145"/>
      <c r="N246" s="145"/>
      <c r="O246" s="144">
        <v>1825.71</v>
      </c>
      <c r="P246" s="145"/>
      <c r="Q246" s="145"/>
      <c r="R246" s="144">
        <v>-825.71</v>
      </c>
      <c r="S246" s="145"/>
      <c r="U246" s="144">
        <f t="shared" si="5"/>
        <v>4.5055896942326203</v>
      </c>
      <c r="V246" s="145"/>
      <c r="W246" s="144">
        <f>O246/J246</f>
        <v>1.8257099999999999</v>
      </c>
      <c r="X246" s="145"/>
    </row>
    <row r="247" spans="2:24" x14ac:dyDescent="0.2">
      <c r="B247" s="94" t="s">
        <v>454</v>
      </c>
      <c r="C247" s="151" t="s">
        <v>455</v>
      </c>
      <c r="D247" s="145"/>
      <c r="E247" s="145"/>
      <c r="F247" s="145"/>
      <c r="G247" s="151"/>
      <c r="H247" s="145"/>
      <c r="I247" s="95">
        <v>317.14999999999998</v>
      </c>
      <c r="J247" s="95">
        <v>0</v>
      </c>
      <c r="K247" s="95">
        <v>158.58000000000001</v>
      </c>
      <c r="L247" s="144">
        <v>176.43</v>
      </c>
      <c r="M247" s="145"/>
      <c r="N247" s="145"/>
      <c r="O247" s="144">
        <v>335.01</v>
      </c>
      <c r="P247" s="145"/>
      <c r="Q247" s="145"/>
      <c r="R247" s="144">
        <v>0</v>
      </c>
      <c r="S247" s="145"/>
      <c r="U247" s="144">
        <f t="shared" si="5"/>
        <v>1.0563140469809238</v>
      </c>
      <c r="V247" s="145"/>
      <c r="W247" s="161" t="s">
        <v>121</v>
      </c>
      <c r="X247" s="145"/>
    </row>
    <row r="248" spans="2:24" x14ac:dyDescent="0.2">
      <c r="B248" s="94" t="s">
        <v>456</v>
      </c>
      <c r="C248" s="151" t="s">
        <v>457</v>
      </c>
      <c r="D248" s="145"/>
      <c r="E248" s="145"/>
      <c r="F248" s="145"/>
      <c r="G248" s="151"/>
      <c r="H248" s="145"/>
      <c r="I248" s="95">
        <v>88.06</v>
      </c>
      <c r="J248" s="95">
        <v>0</v>
      </c>
      <c r="K248" s="95">
        <v>132.12</v>
      </c>
      <c r="L248" s="144">
        <v>1358.58</v>
      </c>
      <c r="M248" s="145"/>
      <c r="N248" s="145"/>
      <c r="O248" s="144">
        <v>1490.7</v>
      </c>
      <c r="P248" s="145"/>
      <c r="Q248" s="145"/>
      <c r="R248" s="144">
        <v>0</v>
      </c>
      <c r="S248" s="145"/>
      <c r="U248" s="144">
        <f t="shared" si="5"/>
        <v>16.928230751760164</v>
      </c>
      <c r="V248" s="145"/>
      <c r="W248" s="161" t="s">
        <v>121</v>
      </c>
      <c r="X248" s="145"/>
    </row>
    <row r="249" spans="2:24" x14ac:dyDescent="0.2">
      <c r="B249" s="94" t="s">
        <v>266</v>
      </c>
      <c r="C249" s="151" t="s">
        <v>74</v>
      </c>
      <c r="D249" s="145"/>
      <c r="E249" s="145"/>
      <c r="F249" s="145"/>
      <c r="G249" s="151"/>
      <c r="H249" s="145"/>
      <c r="I249" s="95">
        <v>106.31</v>
      </c>
      <c r="J249" s="95">
        <v>400</v>
      </c>
      <c r="K249" s="95">
        <v>88.75</v>
      </c>
      <c r="L249" s="144">
        <v>43.11</v>
      </c>
      <c r="M249" s="145"/>
      <c r="N249" s="145"/>
      <c r="O249" s="144">
        <v>131.86000000000001</v>
      </c>
      <c r="P249" s="145"/>
      <c r="Q249" s="145"/>
      <c r="R249" s="144">
        <v>268.14</v>
      </c>
      <c r="S249" s="145"/>
      <c r="U249" s="144">
        <f t="shared" si="5"/>
        <v>1.2403348697206285</v>
      </c>
      <c r="V249" s="145"/>
      <c r="W249" s="144">
        <f>O249/J249</f>
        <v>0.32965000000000005</v>
      </c>
      <c r="X249" s="145"/>
    </row>
    <row r="250" spans="2:24" ht="24" customHeight="1" x14ac:dyDescent="0.2">
      <c r="B250" s="94" t="s">
        <v>458</v>
      </c>
      <c r="C250" s="151" t="s">
        <v>459</v>
      </c>
      <c r="D250" s="145"/>
      <c r="E250" s="145"/>
      <c r="F250" s="145"/>
      <c r="G250" s="151"/>
      <c r="H250" s="145"/>
      <c r="I250" s="95">
        <v>13.85</v>
      </c>
      <c r="J250" s="95">
        <v>0</v>
      </c>
      <c r="K250" s="95">
        <v>52.25</v>
      </c>
      <c r="L250" s="144">
        <v>2.66</v>
      </c>
      <c r="M250" s="145"/>
      <c r="N250" s="145"/>
      <c r="O250" s="144">
        <v>54.91</v>
      </c>
      <c r="P250" s="145"/>
      <c r="Q250" s="145"/>
      <c r="R250" s="144">
        <v>0</v>
      </c>
      <c r="S250" s="145"/>
      <c r="U250" s="144">
        <f t="shared" si="5"/>
        <v>3.9646209386281588</v>
      </c>
      <c r="V250" s="145"/>
      <c r="W250" s="161" t="s">
        <v>121</v>
      </c>
      <c r="X250" s="145"/>
    </row>
    <row r="251" spans="2:24" x14ac:dyDescent="0.2">
      <c r="B251" s="94" t="s">
        <v>462</v>
      </c>
      <c r="C251" s="151" t="s">
        <v>463</v>
      </c>
      <c r="D251" s="145"/>
      <c r="E251" s="145"/>
      <c r="F251" s="145"/>
      <c r="G251" s="151"/>
      <c r="H251" s="145"/>
      <c r="I251" s="95">
        <v>87.6</v>
      </c>
      <c r="J251" s="95">
        <v>0</v>
      </c>
      <c r="K251" s="95">
        <v>36.5</v>
      </c>
      <c r="L251" s="144">
        <v>40.450000000000003</v>
      </c>
      <c r="M251" s="145"/>
      <c r="N251" s="145"/>
      <c r="O251" s="144">
        <v>76.95</v>
      </c>
      <c r="P251" s="145"/>
      <c r="Q251" s="145"/>
      <c r="R251" s="144">
        <v>0</v>
      </c>
      <c r="S251" s="145"/>
      <c r="U251" s="144">
        <f t="shared" si="5"/>
        <v>0.8784246575342467</v>
      </c>
      <c r="V251" s="145"/>
      <c r="W251" s="161" t="s">
        <v>121</v>
      </c>
      <c r="X251" s="145"/>
    </row>
    <row r="252" spans="2:24" x14ac:dyDescent="0.2">
      <c r="B252" s="101">
        <v>323990</v>
      </c>
      <c r="C252" s="151" t="s">
        <v>465</v>
      </c>
      <c r="D252" s="145"/>
      <c r="E252" s="145"/>
      <c r="F252" s="145"/>
      <c r="G252" s="94"/>
      <c r="I252" s="95">
        <v>4.8600000000000003</v>
      </c>
      <c r="J252" s="95">
        <v>0</v>
      </c>
      <c r="K252" s="95">
        <v>0</v>
      </c>
      <c r="L252" s="144">
        <v>0</v>
      </c>
      <c r="M252" s="145"/>
      <c r="N252" s="145"/>
      <c r="O252" s="144">
        <v>0</v>
      </c>
      <c r="P252" s="145"/>
      <c r="Q252" s="145"/>
      <c r="R252" s="144">
        <v>0</v>
      </c>
      <c r="S252" s="145"/>
      <c r="U252" s="144">
        <f>O252/I252</f>
        <v>0</v>
      </c>
      <c r="V252" s="145"/>
      <c r="W252" s="161" t="s">
        <v>121</v>
      </c>
      <c r="X252" s="145"/>
    </row>
    <row r="253" spans="2:24" ht="23.25" customHeight="1" x14ac:dyDescent="0.2">
      <c r="B253" s="94" t="s">
        <v>267</v>
      </c>
      <c r="C253" s="151" t="s">
        <v>76</v>
      </c>
      <c r="D253" s="145"/>
      <c r="E253" s="145"/>
      <c r="F253" s="145"/>
      <c r="G253" s="151"/>
      <c r="H253" s="145"/>
      <c r="I253" s="95">
        <v>0</v>
      </c>
      <c r="J253" s="95">
        <v>0</v>
      </c>
      <c r="K253" s="95">
        <v>0</v>
      </c>
      <c r="L253" s="144">
        <v>0</v>
      </c>
      <c r="M253" s="145"/>
      <c r="N253" s="145"/>
      <c r="O253" s="144">
        <v>0</v>
      </c>
      <c r="P253" s="145"/>
      <c r="Q253" s="145"/>
      <c r="R253" s="144">
        <v>0</v>
      </c>
      <c r="S253" s="145"/>
      <c r="U253" s="161" t="s">
        <v>121</v>
      </c>
      <c r="V253" s="145"/>
      <c r="W253" s="161" t="s">
        <v>121</v>
      </c>
      <c r="X253" s="145"/>
    </row>
    <row r="254" spans="2:24" ht="22.5" customHeight="1" x14ac:dyDescent="0.2">
      <c r="B254" s="94" t="s">
        <v>268</v>
      </c>
      <c r="C254" s="151" t="s">
        <v>76</v>
      </c>
      <c r="D254" s="145"/>
      <c r="E254" s="145"/>
      <c r="F254" s="145"/>
      <c r="G254" s="151"/>
      <c r="H254" s="145"/>
      <c r="I254" s="95">
        <v>0</v>
      </c>
      <c r="J254" s="95">
        <v>0</v>
      </c>
      <c r="K254" s="95">
        <v>0</v>
      </c>
      <c r="L254" s="144">
        <v>0</v>
      </c>
      <c r="M254" s="145"/>
      <c r="N254" s="145"/>
      <c r="O254" s="144">
        <v>0</v>
      </c>
      <c r="P254" s="145"/>
      <c r="Q254" s="145"/>
      <c r="R254" s="144">
        <v>0</v>
      </c>
      <c r="S254" s="145"/>
      <c r="U254" s="161" t="s">
        <v>121</v>
      </c>
      <c r="V254" s="145"/>
      <c r="W254" s="161" t="s">
        <v>121</v>
      </c>
      <c r="X254" s="145"/>
    </row>
    <row r="255" spans="2:24" x14ac:dyDescent="0.2">
      <c r="B255" s="94" t="s">
        <v>269</v>
      </c>
      <c r="C255" s="151" t="s">
        <v>77</v>
      </c>
      <c r="D255" s="145"/>
      <c r="E255" s="145"/>
      <c r="F255" s="145"/>
      <c r="G255" s="151"/>
      <c r="H255" s="145"/>
      <c r="I255" s="95">
        <v>617.28</v>
      </c>
      <c r="J255" s="95">
        <v>800</v>
      </c>
      <c r="K255" s="95">
        <v>63.46</v>
      </c>
      <c r="L255" s="144">
        <v>160.9</v>
      </c>
      <c r="M255" s="145"/>
      <c r="N255" s="145"/>
      <c r="O255" s="144">
        <v>224.36</v>
      </c>
      <c r="P255" s="145"/>
      <c r="Q255" s="145"/>
      <c r="R255" s="144">
        <v>575.64</v>
      </c>
      <c r="S255" s="145"/>
      <c r="U255" s="144">
        <f t="shared" si="5"/>
        <v>0.36346552617936756</v>
      </c>
      <c r="V255" s="145"/>
      <c r="W255" s="144">
        <f>O255/J255</f>
        <v>0.28045000000000003</v>
      </c>
      <c r="X255" s="145"/>
    </row>
    <row r="256" spans="2:24" x14ac:dyDescent="0.2">
      <c r="B256" s="94" t="s">
        <v>272</v>
      </c>
      <c r="C256" s="151" t="s">
        <v>79</v>
      </c>
      <c r="D256" s="145"/>
      <c r="E256" s="145"/>
      <c r="F256" s="145"/>
      <c r="G256" s="151"/>
      <c r="H256" s="145"/>
      <c r="I256" s="95">
        <v>226.95</v>
      </c>
      <c r="J256" s="95">
        <v>200</v>
      </c>
      <c r="K256" s="95">
        <v>19.05</v>
      </c>
      <c r="L256" s="144">
        <v>105.67</v>
      </c>
      <c r="M256" s="145"/>
      <c r="N256" s="145"/>
      <c r="O256" s="144">
        <v>124.72</v>
      </c>
      <c r="P256" s="145"/>
      <c r="Q256" s="145"/>
      <c r="R256" s="144">
        <v>75.28</v>
      </c>
      <c r="S256" s="145"/>
      <c r="U256" s="144">
        <f t="shared" si="5"/>
        <v>0.5495483586693104</v>
      </c>
      <c r="V256" s="145"/>
      <c r="W256" s="144">
        <f>O256/J256</f>
        <v>0.62360000000000004</v>
      </c>
      <c r="X256" s="145"/>
    </row>
    <row r="257" spans="2:24" x14ac:dyDescent="0.2">
      <c r="B257" s="94" t="s">
        <v>466</v>
      </c>
      <c r="C257" s="151" t="s">
        <v>467</v>
      </c>
      <c r="D257" s="145"/>
      <c r="E257" s="145"/>
      <c r="F257" s="145"/>
      <c r="G257" s="151"/>
      <c r="H257" s="145"/>
      <c r="I257" s="95">
        <v>150.72999999999999</v>
      </c>
      <c r="J257" s="95">
        <v>0</v>
      </c>
      <c r="K257" s="95">
        <v>19.05</v>
      </c>
      <c r="L257" s="144">
        <v>38.1</v>
      </c>
      <c r="M257" s="145"/>
      <c r="N257" s="145"/>
      <c r="O257" s="144">
        <v>57.15</v>
      </c>
      <c r="P257" s="145"/>
      <c r="Q257" s="145"/>
      <c r="R257" s="144">
        <v>0</v>
      </c>
      <c r="S257" s="145"/>
      <c r="U257" s="144">
        <f t="shared" si="5"/>
        <v>0.37915478007032444</v>
      </c>
      <c r="V257" s="145"/>
      <c r="W257" s="161" t="s">
        <v>121</v>
      </c>
      <c r="X257" s="145"/>
    </row>
    <row r="258" spans="2:24" x14ac:dyDescent="0.2">
      <c r="B258" s="94" t="s">
        <v>515</v>
      </c>
      <c r="C258" s="151" t="s">
        <v>468</v>
      </c>
      <c r="D258" s="145"/>
      <c r="E258" s="145"/>
      <c r="F258" s="145"/>
      <c r="G258" s="151"/>
      <c r="H258" s="145"/>
      <c r="I258" s="95">
        <v>76.23</v>
      </c>
      <c r="J258" s="95">
        <v>0</v>
      </c>
      <c r="K258" s="95">
        <v>0</v>
      </c>
      <c r="L258" s="144">
        <v>67.569999999999993</v>
      </c>
      <c r="M258" s="145"/>
      <c r="N258" s="145"/>
      <c r="O258" s="144">
        <v>67.569999999999993</v>
      </c>
      <c r="P258" s="145"/>
      <c r="Q258" s="145"/>
      <c r="R258" s="144">
        <v>0</v>
      </c>
      <c r="S258" s="145"/>
      <c r="U258" s="144">
        <f t="shared" si="5"/>
        <v>0.88639643185097716</v>
      </c>
      <c r="V258" s="145"/>
      <c r="W258" s="161" t="s">
        <v>121</v>
      </c>
      <c r="X258" s="145"/>
    </row>
    <row r="259" spans="2:24" x14ac:dyDescent="0.2">
      <c r="B259" s="94" t="s">
        <v>273</v>
      </c>
      <c r="C259" s="151" t="s">
        <v>80</v>
      </c>
      <c r="D259" s="145"/>
      <c r="E259" s="145"/>
      <c r="F259" s="145"/>
      <c r="G259" s="151"/>
      <c r="H259" s="145"/>
      <c r="I259" s="95">
        <v>219.64</v>
      </c>
      <c r="J259" s="95">
        <v>100</v>
      </c>
      <c r="K259" s="95">
        <v>0</v>
      </c>
      <c r="L259" s="144">
        <v>18.600000000000001</v>
      </c>
      <c r="M259" s="145"/>
      <c r="N259" s="145"/>
      <c r="O259" s="144">
        <v>18.600000000000001</v>
      </c>
      <c r="P259" s="145"/>
      <c r="Q259" s="145"/>
      <c r="R259" s="144">
        <v>81.400000000000006</v>
      </c>
      <c r="S259" s="145"/>
      <c r="U259" s="144">
        <f t="shared" si="5"/>
        <v>8.4684028410125678E-2</v>
      </c>
      <c r="V259" s="145"/>
      <c r="W259" s="144">
        <f>O259/J259</f>
        <v>0.18600000000000003</v>
      </c>
      <c r="X259" s="145"/>
    </row>
    <row r="260" spans="2:24" x14ac:dyDescent="0.2">
      <c r="B260" s="94" t="s">
        <v>469</v>
      </c>
      <c r="C260" s="151" t="s">
        <v>80</v>
      </c>
      <c r="D260" s="145"/>
      <c r="E260" s="145"/>
      <c r="F260" s="145"/>
      <c r="G260" s="151"/>
      <c r="H260" s="145"/>
      <c r="I260" s="95">
        <v>219.64</v>
      </c>
      <c r="J260" s="95">
        <v>0</v>
      </c>
      <c r="K260" s="95">
        <v>0</v>
      </c>
      <c r="L260" s="144">
        <v>18.600000000000001</v>
      </c>
      <c r="M260" s="145"/>
      <c r="N260" s="145"/>
      <c r="O260" s="144">
        <v>18.600000000000001</v>
      </c>
      <c r="P260" s="145"/>
      <c r="Q260" s="145"/>
      <c r="R260" s="144">
        <v>0</v>
      </c>
      <c r="S260" s="145"/>
      <c r="U260" s="144">
        <f t="shared" si="5"/>
        <v>8.4684028410125678E-2</v>
      </c>
      <c r="V260" s="145"/>
      <c r="W260" s="161" t="s">
        <v>121</v>
      </c>
      <c r="X260" s="145"/>
    </row>
    <row r="261" spans="2:24" x14ac:dyDescent="0.2">
      <c r="B261" s="94" t="s">
        <v>274</v>
      </c>
      <c r="C261" s="151" t="s">
        <v>81</v>
      </c>
      <c r="D261" s="145"/>
      <c r="E261" s="145"/>
      <c r="F261" s="145"/>
      <c r="G261" s="151"/>
      <c r="H261" s="145"/>
      <c r="I261" s="95">
        <v>45.23</v>
      </c>
      <c r="J261" s="95">
        <v>200</v>
      </c>
      <c r="K261" s="95">
        <v>40</v>
      </c>
      <c r="L261" s="144">
        <v>0</v>
      </c>
      <c r="M261" s="145"/>
      <c r="N261" s="145"/>
      <c r="O261" s="144">
        <v>40</v>
      </c>
      <c r="P261" s="145"/>
      <c r="Q261" s="145"/>
      <c r="R261" s="144">
        <v>160</v>
      </c>
      <c r="S261" s="145"/>
      <c r="U261" s="144">
        <f t="shared" si="5"/>
        <v>0.88436878178200318</v>
      </c>
      <c r="V261" s="145"/>
      <c r="W261" s="144">
        <f>O261/J261</f>
        <v>0.2</v>
      </c>
      <c r="X261" s="145"/>
    </row>
    <row r="262" spans="2:24" x14ac:dyDescent="0.2">
      <c r="B262" s="94" t="s">
        <v>470</v>
      </c>
      <c r="C262" s="151" t="s">
        <v>471</v>
      </c>
      <c r="D262" s="145"/>
      <c r="E262" s="145"/>
      <c r="F262" s="145"/>
      <c r="G262" s="151"/>
      <c r="H262" s="145"/>
      <c r="I262" s="95">
        <v>45.23</v>
      </c>
      <c r="J262" s="95">
        <v>0</v>
      </c>
      <c r="K262" s="95">
        <v>40</v>
      </c>
      <c r="L262" s="144">
        <v>0</v>
      </c>
      <c r="M262" s="145"/>
      <c r="N262" s="145"/>
      <c r="O262" s="144">
        <v>40</v>
      </c>
      <c r="P262" s="145"/>
      <c r="Q262" s="145"/>
      <c r="R262" s="144">
        <v>0</v>
      </c>
      <c r="S262" s="145"/>
      <c r="U262" s="144">
        <f t="shared" si="5"/>
        <v>0.88436878178200318</v>
      </c>
      <c r="V262" s="145"/>
      <c r="W262" s="161" t="s">
        <v>121</v>
      </c>
      <c r="X262" s="145"/>
    </row>
    <row r="263" spans="2:24" x14ac:dyDescent="0.2">
      <c r="B263" s="94" t="s">
        <v>277</v>
      </c>
      <c r="C263" s="151" t="s">
        <v>77</v>
      </c>
      <c r="D263" s="145"/>
      <c r="E263" s="145"/>
      <c r="F263" s="145"/>
      <c r="G263" s="151"/>
      <c r="H263" s="145"/>
      <c r="I263" s="95">
        <v>125.45</v>
      </c>
      <c r="J263" s="95">
        <v>300</v>
      </c>
      <c r="K263" s="95">
        <v>4.41</v>
      </c>
      <c r="L263" s="144">
        <v>36.630000000000003</v>
      </c>
      <c r="M263" s="145"/>
      <c r="N263" s="145"/>
      <c r="O263" s="144">
        <v>41.04</v>
      </c>
      <c r="P263" s="145"/>
      <c r="Q263" s="145"/>
      <c r="R263" s="144">
        <v>258.95999999999998</v>
      </c>
      <c r="S263" s="145"/>
      <c r="U263" s="144">
        <f t="shared" si="5"/>
        <v>0.32714228776404941</v>
      </c>
      <c r="V263" s="145"/>
      <c r="W263" s="144">
        <f>O263/J263</f>
        <v>0.1368</v>
      </c>
      <c r="X263" s="145"/>
    </row>
    <row r="264" spans="2:24" x14ac:dyDescent="0.2">
      <c r="B264" s="94" t="s">
        <v>407</v>
      </c>
      <c r="C264" s="151" t="s">
        <v>77</v>
      </c>
      <c r="D264" s="145"/>
      <c r="E264" s="145"/>
      <c r="F264" s="145"/>
      <c r="G264" s="151"/>
      <c r="H264" s="145"/>
      <c r="I264" s="95">
        <v>125.45</v>
      </c>
      <c r="J264" s="95">
        <v>0</v>
      </c>
      <c r="K264" s="95">
        <v>4.41</v>
      </c>
      <c r="L264" s="144">
        <v>36.630000000000003</v>
      </c>
      <c r="M264" s="145"/>
      <c r="N264" s="145"/>
      <c r="O264" s="144">
        <v>41.04</v>
      </c>
      <c r="P264" s="145"/>
      <c r="Q264" s="145"/>
      <c r="R264" s="144">
        <v>0</v>
      </c>
      <c r="S264" s="145"/>
      <c r="U264" s="144">
        <f t="shared" si="5"/>
        <v>0.32714228776404941</v>
      </c>
      <c r="V264" s="145"/>
      <c r="W264" s="161" t="s">
        <v>121</v>
      </c>
      <c r="X264" s="145"/>
    </row>
    <row r="265" spans="2:24" x14ac:dyDescent="0.2">
      <c r="B265" s="94" t="s">
        <v>278</v>
      </c>
      <c r="C265" s="151" t="s">
        <v>84</v>
      </c>
      <c r="D265" s="145"/>
      <c r="E265" s="145"/>
      <c r="F265" s="145"/>
      <c r="G265" s="151"/>
      <c r="H265" s="145"/>
      <c r="I265" s="95">
        <v>297.13</v>
      </c>
      <c r="J265" s="95">
        <v>400</v>
      </c>
      <c r="K265" s="95">
        <v>65.89</v>
      </c>
      <c r="L265" s="144">
        <v>59.17</v>
      </c>
      <c r="M265" s="145"/>
      <c r="N265" s="145"/>
      <c r="O265" s="144">
        <v>125.06</v>
      </c>
      <c r="P265" s="145"/>
      <c r="Q265" s="145"/>
      <c r="R265" s="144">
        <v>274.94</v>
      </c>
      <c r="S265" s="145"/>
      <c r="U265" s="144">
        <f t="shared" si="5"/>
        <v>0.42089321172550737</v>
      </c>
      <c r="V265" s="145"/>
      <c r="W265" s="144">
        <f>O265/J265</f>
        <v>0.31264999999999998</v>
      </c>
      <c r="X265" s="145"/>
    </row>
    <row r="266" spans="2:24" x14ac:dyDescent="0.2">
      <c r="B266" s="94" t="s">
        <v>279</v>
      </c>
      <c r="C266" s="151" t="s">
        <v>280</v>
      </c>
      <c r="D266" s="145"/>
      <c r="E266" s="145"/>
      <c r="F266" s="145"/>
      <c r="G266" s="151"/>
      <c r="H266" s="145"/>
      <c r="I266" s="95">
        <v>297.13</v>
      </c>
      <c r="J266" s="95">
        <v>400</v>
      </c>
      <c r="K266" s="95">
        <v>65.89</v>
      </c>
      <c r="L266" s="144">
        <v>59.17</v>
      </c>
      <c r="M266" s="145"/>
      <c r="N266" s="145"/>
      <c r="O266" s="144">
        <v>125.06</v>
      </c>
      <c r="P266" s="145"/>
      <c r="Q266" s="145"/>
      <c r="R266" s="144">
        <v>274.94</v>
      </c>
      <c r="S266" s="145"/>
      <c r="U266" s="144">
        <f t="shared" si="5"/>
        <v>0.42089321172550737</v>
      </c>
      <c r="V266" s="145"/>
      <c r="W266" s="144">
        <f>O266/J266</f>
        <v>0.31264999999999998</v>
      </c>
      <c r="X266" s="145"/>
    </row>
    <row r="267" spans="2:24" ht="25.5" customHeight="1" x14ac:dyDescent="0.2">
      <c r="B267" s="94" t="s">
        <v>281</v>
      </c>
      <c r="C267" s="151" t="s">
        <v>85</v>
      </c>
      <c r="D267" s="145"/>
      <c r="E267" s="145"/>
      <c r="F267" s="145"/>
      <c r="G267" s="151"/>
      <c r="H267" s="145"/>
      <c r="I267" s="95">
        <v>295.72000000000003</v>
      </c>
      <c r="J267" s="95">
        <v>400</v>
      </c>
      <c r="K267" s="95">
        <v>64.22</v>
      </c>
      <c r="L267" s="144">
        <v>50.74</v>
      </c>
      <c r="M267" s="145"/>
      <c r="N267" s="145"/>
      <c r="O267" s="144">
        <v>114.96</v>
      </c>
      <c r="P267" s="145"/>
      <c r="Q267" s="145"/>
      <c r="R267" s="144">
        <v>285.04000000000002</v>
      </c>
      <c r="S267" s="145"/>
      <c r="U267" s="144">
        <f t="shared" si="5"/>
        <v>0.38874611118625724</v>
      </c>
      <c r="V267" s="145"/>
      <c r="W267" s="144">
        <f>O267/J267</f>
        <v>0.28739999999999999</v>
      </c>
      <c r="X267" s="145"/>
    </row>
    <row r="268" spans="2:24" x14ac:dyDescent="0.2">
      <c r="B268" s="94" t="s">
        <v>477</v>
      </c>
      <c r="C268" s="151" t="s">
        <v>478</v>
      </c>
      <c r="D268" s="145"/>
      <c r="E268" s="145"/>
      <c r="F268" s="145"/>
      <c r="G268" s="151"/>
      <c r="H268" s="145"/>
      <c r="I268" s="95">
        <v>295.72000000000003</v>
      </c>
      <c r="J268" s="95">
        <v>0</v>
      </c>
      <c r="K268" s="95">
        <v>64.22</v>
      </c>
      <c r="L268" s="144">
        <v>50.74</v>
      </c>
      <c r="M268" s="145"/>
      <c r="N268" s="145"/>
      <c r="O268" s="144">
        <v>114.96</v>
      </c>
      <c r="P268" s="145"/>
      <c r="Q268" s="145"/>
      <c r="R268" s="144">
        <v>0</v>
      </c>
      <c r="S268" s="145"/>
      <c r="U268" s="144">
        <f t="shared" si="5"/>
        <v>0.38874611118625724</v>
      </c>
      <c r="V268" s="145"/>
      <c r="W268" s="161" t="s">
        <v>121</v>
      </c>
      <c r="X268" s="145"/>
    </row>
    <row r="269" spans="2:24" ht="22.5" customHeight="1" x14ac:dyDescent="0.2">
      <c r="B269" s="94" t="s">
        <v>282</v>
      </c>
      <c r="C269" s="151" t="s">
        <v>283</v>
      </c>
      <c r="D269" s="145"/>
      <c r="E269" s="145"/>
      <c r="F269" s="145"/>
      <c r="G269" s="151"/>
      <c r="H269" s="145"/>
      <c r="I269" s="95">
        <v>1.41</v>
      </c>
      <c r="J269" s="95">
        <v>0</v>
      </c>
      <c r="K269" s="95">
        <v>0</v>
      </c>
      <c r="L269" s="144">
        <v>8.43</v>
      </c>
      <c r="M269" s="145"/>
      <c r="N269" s="145"/>
      <c r="O269" s="144">
        <v>8.43</v>
      </c>
      <c r="P269" s="145"/>
      <c r="Q269" s="145"/>
      <c r="R269" s="144">
        <v>-8.43</v>
      </c>
      <c r="S269" s="145"/>
      <c r="U269" s="144">
        <f t="shared" si="5"/>
        <v>5.9787234042553195</v>
      </c>
      <c r="V269" s="145"/>
      <c r="W269" s="161" t="s">
        <v>121</v>
      </c>
      <c r="X269" s="145"/>
    </row>
    <row r="270" spans="2:24" x14ac:dyDescent="0.2">
      <c r="B270" s="94" t="s">
        <v>516</v>
      </c>
      <c r="C270" s="151" t="s">
        <v>517</v>
      </c>
      <c r="D270" s="145"/>
      <c r="E270" s="145"/>
      <c r="F270" s="145"/>
      <c r="G270" s="151"/>
      <c r="H270" s="145"/>
      <c r="I270" s="95">
        <v>1.41</v>
      </c>
      <c r="J270" s="95">
        <v>0</v>
      </c>
      <c r="K270" s="95">
        <v>0</v>
      </c>
      <c r="L270" s="144">
        <v>8.43</v>
      </c>
      <c r="M270" s="145"/>
      <c r="N270" s="145"/>
      <c r="O270" s="144">
        <v>8.43</v>
      </c>
      <c r="P270" s="145"/>
      <c r="Q270" s="145"/>
      <c r="R270" s="144">
        <v>0</v>
      </c>
      <c r="S270" s="145"/>
      <c r="U270" s="144">
        <f t="shared" si="5"/>
        <v>5.9787234042553195</v>
      </c>
      <c r="V270" s="145"/>
      <c r="W270" s="161" t="s">
        <v>121</v>
      </c>
      <c r="X270" s="145"/>
    </row>
    <row r="271" spans="2:24" x14ac:dyDescent="0.2">
      <c r="B271" s="94" t="s">
        <v>284</v>
      </c>
      <c r="C271" s="151" t="s">
        <v>285</v>
      </c>
      <c r="D271" s="145"/>
      <c r="E271" s="145"/>
      <c r="F271" s="145"/>
      <c r="G271" s="151"/>
      <c r="H271" s="145"/>
      <c r="I271" s="95">
        <v>0</v>
      </c>
      <c r="J271" s="95">
        <v>0</v>
      </c>
      <c r="K271" s="95">
        <v>1.67</v>
      </c>
      <c r="L271" s="144">
        <v>0</v>
      </c>
      <c r="M271" s="145"/>
      <c r="N271" s="145"/>
      <c r="O271" s="144">
        <v>1.67</v>
      </c>
      <c r="P271" s="145"/>
      <c r="Q271" s="145"/>
      <c r="R271" s="144">
        <v>-1.67</v>
      </c>
      <c r="S271" s="145"/>
      <c r="U271" s="161" t="s">
        <v>121</v>
      </c>
      <c r="V271" s="145"/>
      <c r="W271" s="161" t="s">
        <v>121</v>
      </c>
      <c r="X271" s="145"/>
    </row>
    <row r="272" spans="2:24" x14ac:dyDescent="0.2">
      <c r="B272" s="94" t="s">
        <v>479</v>
      </c>
      <c r="C272" s="151" t="s">
        <v>480</v>
      </c>
      <c r="D272" s="145"/>
      <c r="E272" s="145"/>
      <c r="F272" s="145"/>
      <c r="G272" s="151"/>
      <c r="H272" s="145"/>
      <c r="I272" s="95">
        <v>0</v>
      </c>
      <c r="J272" s="95">
        <v>0</v>
      </c>
      <c r="K272" s="95">
        <v>1.67</v>
      </c>
      <c r="L272" s="144">
        <v>0</v>
      </c>
      <c r="M272" s="145"/>
      <c r="N272" s="145"/>
      <c r="O272" s="144">
        <v>1.67</v>
      </c>
      <c r="P272" s="145"/>
      <c r="Q272" s="145"/>
      <c r="R272" s="144">
        <v>0</v>
      </c>
      <c r="S272" s="145"/>
      <c r="U272" s="161" t="s">
        <v>121</v>
      </c>
      <c r="V272" s="145"/>
      <c r="W272" s="161" t="s">
        <v>121</v>
      </c>
      <c r="X272" s="145"/>
    </row>
    <row r="273" spans="2:24" ht="25.5" customHeight="1" x14ac:dyDescent="0.2">
      <c r="B273" s="94" t="s">
        <v>286</v>
      </c>
      <c r="C273" s="151" t="s">
        <v>88</v>
      </c>
      <c r="D273" s="145"/>
      <c r="E273" s="145"/>
      <c r="F273" s="145"/>
      <c r="G273" s="151"/>
      <c r="H273" s="145"/>
      <c r="I273" s="95">
        <v>0</v>
      </c>
      <c r="J273" s="95">
        <v>1700</v>
      </c>
      <c r="K273" s="95">
        <v>828.02</v>
      </c>
      <c r="L273" s="144">
        <v>0</v>
      </c>
      <c r="M273" s="145"/>
      <c r="N273" s="145"/>
      <c r="O273" s="144">
        <v>828.02</v>
      </c>
      <c r="P273" s="145"/>
      <c r="Q273" s="145"/>
      <c r="R273" s="144">
        <v>871.98</v>
      </c>
      <c r="S273" s="145"/>
      <c r="U273" s="161" t="s">
        <v>121</v>
      </c>
      <c r="V273" s="145"/>
      <c r="W273" s="144">
        <f>O273/J273</f>
        <v>0.48707058823529409</v>
      </c>
      <c r="X273" s="145"/>
    </row>
    <row r="274" spans="2:24" ht="23.25" customHeight="1" x14ac:dyDescent="0.2">
      <c r="B274" s="94" t="s">
        <v>287</v>
      </c>
      <c r="C274" s="151" t="s">
        <v>89</v>
      </c>
      <c r="D274" s="145"/>
      <c r="E274" s="145"/>
      <c r="F274" s="145"/>
      <c r="G274" s="151"/>
      <c r="H274" s="145"/>
      <c r="I274" s="95">
        <v>0</v>
      </c>
      <c r="J274" s="95">
        <v>1700</v>
      </c>
      <c r="K274" s="95">
        <v>828.02</v>
      </c>
      <c r="L274" s="144">
        <v>0</v>
      </c>
      <c r="M274" s="145"/>
      <c r="N274" s="145"/>
      <c r="O274" s="144">
        <v>828.02</v>
      </c>
      <c r="P274" s="145"/>
      <c r="Q274" s="145"/>
      <c r="R274" s="144">
        <v>871.98</v>
      </c>
      <c r="S274" s="145"/>
      <c r="U274" s="161" t="s">
        <v>121</v>
      </c>
      <c r="V274" s="145"/>
      <c r="W274" s="144">
        <f>O274/J274</f>
        <v>0.48707058823529409</v>
      </c>
      <c r="X274" s="145"/>
    </row>
    <row r="275" spans="2:24" ht="21.75" customHeight="1" x14ac:dyDescent="0.2">
      <c r="B275" s="94" t="s">
        <v>288</v>
      </c>
      <c r="C275" s="151" t="s">
        <v>90</v>
      </c>
      <c r="D275" s="145"/>
      <c r="E275" s="145"/>
      <c r="F275" s="145"/>
      <c r="G275" s="151"/>
      <c r="H275" s="145"/>
      <c r="I275" s="95">
        <v>0</v>
      </c>
      <c r="J275" s="95">
        <v>1700</v>
      </c>
      <c r="K275" s="95">
        <v>828.02</v>
      </c>
      <c r="L275" s="144">
        <v>0</v>
      </c>
      <c r="M275" s="145"/>
      <c r="N275" s="145"/>
      <c r="O275" s="144">
        <v>828.02</v>
      </c>
      <c r="P275" s="145"/>
      <c r="Q275" s="145"/>
      <c r="R275" s="144">
        <v>871.98</v>
      </c>
      <c r="S275" s="145"/>
      <c r="U275" s="161" t="s">
        <v>121</v>
      </c>
      <c r="V275" s="145"/>
      <c r="W275" s="144">
        <f>O275/J275</f>
        <v>0.48707058823529409</v>
      </c>
      <c r="X275" s="145"/>
    </row>
    <row r="276" spans="2:24" x14ac:dyDescent="0.2">
      <c r="B276" s="94" t="s">
        <v>518</v>
      </c>
      <c r="C276" s="151" t="s">
        <v>519</v>
      </c>
      <c r="D276" s="145"/>
      <c r="E276" s="145"/>
      <c r="F276" s="145"/>
      <c r="G276" s="151"/>
      <c r="H276" s="145"/>
      <c r="I276" s="95">
        <v>0</v>
      </c>
      <c r="J276" s="95">
        <v>0</v>
      </c>
      <c r="K276" s="95">
        <v>828.02</v>
      </c>
      <c r="L276" s="144">
        <v>0</v>
      </c>
      <c r="M276" s="145"/>
      <c r="N276" s="145"/>
      <c r="O276" s="144">
        <v>828.02</v>
      </c>
      <c r="P276" s="145"/>
      <c r="Q276" s="145"/>
      <c r="R276" s="144">
        <v>0</v>
      </c>
      <c r="S276" s="145"/>
      <c r="U276" s="161" t="s">
        <v>121</v>
      </c>
      <c r="V276" s="145"/>
      <c r="W276" s="161" t="s">
        <v>121</v>
      </c>
      <c r="X276" s="145"/>
    </row>
    <row r="277" spans="2:24" ht="20.25" customHeight="1" x14ac:dyDescent="0.2">
      <c r="B277" s="94" t="s">
        <v>173</v>
      </c>
      <c r="C277" s="151" t="s">
        <v>174</v>
      </c>
      <c r="D277" s="145"/>
      <c r="E277" s="145"/>
      <c r="F277" s="145"/>
      <c r="G277" s="151"/>
      <c r="H277" s="145"/>
      <c r="I277" s="95">
        <v>11.54</v>
      </c>
      <c r="J277" s="95">
        <v>200</v>
      </c>
      <c r="K277" s="95">
        <v>239.73</v>
      </c>
      <c r="L277" s="144">
        <v>15.08</v>
      </c>
      <c r="M277" s="145"/>
      <c r="N277" s="145"/>
      <c r="O277" s="144">
        <v>254.81</v>
      </c>
      <c r="P277" s="145"/>
      <c r="Q277" s="145"/>
      <c r="R277" s="144">
        <v>-54.81</v>
      </c>
      <c r="S277" s="145"/>
      <c r="U277" s="144">
        <f t="shared" ref="U277:U340" si="6">O277/I277</f>
        <v>22.080589254766032</v>
      </c>
      <c r="V277" s="145"/>
      <c r="W277" s="144">
        <f>O277/J277</f>
        <v>1.2740499999999999</v>
      </c>
      <c r="X277" s="145"/>
    </row>
    <row r="278" spans="2:24" ht="21" customHeight="1" x14ac:dyDescent="0.2">
      <c r="B278" s="94" t="s">
        <v>302</v>
      </c>
      <c r="C278" s="151" t="s">
        <v>99</v>
      </c>
      <c r="D278" s="145"/>
      <c r="E278" s="145"/>
      <c r="F278" s="145"/>
      <c r="G278" s="151"/>
      <c r="H278" s="145"/>
      <c r="I278" s="95">
        <v>11.54</v>
      </c>
      <c r="J278" s="95">
        <v>200</v>
      </c>
      <c r="K278" s="95">
        <v>239.73</v>
      </c>
      <c r="L278" s="144">
        <v>15.08</v>
      </c>
      <c r="M278" s="145"/>
      <c r="N278" s="145"/>
      <c r="O278" s="144">
        <v>254.81</v>
      </c>
      <c r="P278" s="145"/>
      <c r="Q278" s="145"/>
      <c r="R278" s="144">
        <v>-54.81</v>
      </c>
      <c r="S278" s="145"/>
      <c r="U278" s="144">
        <f t="shared" si="6"/>
        <v>22.080589254766032</v>
      </c>
      <c r="V278" s="145"/>
      <c r="W278" s="144">
        <f>O278/J278</f>
        <v>1.2740499999999999</v>
      </c>
      <c r="X278" s="145"/>
    </row>
    <row r="279" spans="2:24" x14ac:dyDescent="0.2">
      <c r="B279" s="94" t="s">
        <v>304</v>
      </c>
      <c r="C279" s="151" t="s">
        <v>305</v>
      </c>
      <c r="D279" s="145"/>
      <c r="E279" s="145"/>
      <c r="F279" s="145"/>
      <c r="G279" s="151"/>
      <c r="H279" s="145"/>
      <c r="I279" s="95">
        <v>0.26</v>
      </c>
      <c r="J279" s="95">
        <v>100</v>
      </c>
      <c r="K279" s="95">
        <v>37.04</v>
      </c>
      <c r="L279" s="144">
        <v>15.08</v>
      </c>
      <c r="M279" s="145"/>
      <c r="N279" s="145"/>
      <c r="O279" s="144">
        <v>52.12</v>
      </c>
      <c r="P279" s="145"/>
      <c r="Q279" s="145"/>
      <c r="R279" s="144">
        <v>47.88</v>
      </c>
      <c r="S279" s="145"/>
      <c r="U279" s="144">
        <f t="shared" si="6"/>
        <v>200.46153846153845</v>
      </c>
      <c r="V279" s="145"/>
      <c r="W279" s="144">
        <f>O279/J279</f>
        <v>0.5212</v>
      </c>
      <c r="X279" s="145"/>
    </row>
    <row r="280" spans="2:24" x14ac:dyDescent="0.2">
      <c r="B280" s="94" t="s">
        <v>306</v>
      </c>
      <c r="C280" s="151" t="s">
        <v>102</v>
      </c>
      <c r="D280" s="145"/>
      <c r="E280" s="145"/>
      <c r="F280" s="145"/>
      <c r="G280" s="151"/>
      <c r="H280" s="145"/>
      <c r="I280" s="95">
        <v>0</v>
      </c>
      <c r="J280" s="95">
        <v>0</v>
      </c>
      <c r="K280" s="95">
        <v>0</v>
      </c>
      <c r="L280" s="144">
        <v>0</v>
      </c>
      <c r="M280" s="145"/>
      <c r="N280" s="145"/>
      <c r="O280" s="144">
        <v>0</v>
      </c>
      <c r="P280" s="145"/>
      <c r="Q280" s="145"/>
      <c r="R280" s="144">
        <v>0</v>
      </c>
      <c r="S280" s="145"/>
      <c r="U280" s="161" t="s">
        <v>121</v>
      </c>
      <c r="V280" s="145"/>
      <c r="W280" s="161" t="s">
        <v>121</v>
      </c>
      <c r="X280" s="145"/>
    </row>
    <row r="281" spans="2:24" x14ac:dyDescent="0.2">
      <c r="B281" s="94" t="s">
        <v>307</v>
      </c>
      <c r="C281" s="151" t="s">
        <v>103</v>
      </c>
      <c r="D281" s="145"/>
      <c r="E281" s="145"/>
      <c r="F281" s="145"/>
      <c r="G281" s="151"/>
      <c r="H281" s="145"/>
      <c r="I281" s="95">
        <v>0.26</v>
      </c>
      <c r="J281" s="95">
        <v>0</v>
      </c>
      <c r="K281" s="95">
        <v>0</v>
      </c>
      <c r="L281" s="144">
        <v>0</v>
      </c>
      <c r="M281" s="145"/>
      <c r="N281" s="145"/>
      <c r="O281" s="144">
        <v>0</v>
      </c>
      <c r="P281" s="145"/>
      <c r="Q281" s="145"/>
      <c r="R281" s="144">
        <v>0</v>
      </c>
      <c r="S281" s="145"/>
      <c r="U281" s="144">
        <f t="shared" si="6"/>
        <v>0</v>
      </c>
      <c r="V281" s="145"/>
      <c r="W281" s="161" t="s">
        <v>121</v>
      </c>
      <c r="X281" s="145"/>
    </row>
    <row r="282" spans="2:24" x14ac:dyDescent="0.2">
      <c r="B282" s="101">
        <v>422220</v>
      </c>
      <c r="C282" s="151" t="s">
        <v>520</v>
      </c>
      <c r="D282" s="145"/>
      <c r="E282" s="145"/>
      <c r="F282" s="145"/>
      <c r="G282" s="94"/>
      <c r="I282" s="95">
        <v>0.26</v>
      </c>
      <c r="J282" s="95">
        <v>0</v>
      </c>
      <c r="K282" s="95">
        <v>0</v>
      </c>
      <c r="L282" s="144">
        <v>0</v>
      </c>
      <c r="M282" s="145"/>
      <c r="N282" s="145"/>
      <c r="O282" s="144">
        <v>0</v>
      </c>
      <c r="P282" s="145"/>
      <c r="Q282" s="145"/>
      <c r="R282" s="144">
        <v>0</v>
      </c>
      <c r="S282" s="145"/>
      <c r="U282" s="144">
        <f>O282/I282</f>
        <v>0</v>
      </c>
      <c r="V282" s="145"/>
      <c r="W282" s="161" t="s">
        <v>121</v>
      </c>
      <c r="X282" s="145"/>
    </row>
    <row r="283" spans="2:24" x14ac:dyDescent="0.2">
      <c r="B283" s="94" t="s">
        <v>310</v>
      </c>
      <c r="C283" s="151" t="s">
        <v>106</v>
      </c>
      <c r="D283" s="145"/>
      <c r="E283" s="145"/>
      <c r="F283" s="145"/>
      <c r="G283" s="151"/>
      <c r="H283" s="145"/>
      <c r="I283" s="95">
        <v>0</v>
      </c>
      <c r="J283" s="95">
        <v>100</v>
      </c>
      <c r="K283" s="95">
        <v>37.04</v>
      </c>
      <c r="L283" s="144">
        <v>0</v>
      </c>
      <c r="M283" s="145"/>
      <c r="N283" s="145"/>
      <c r="O283" s="144">
        <v>37.04</v>
      </c>
      <c r="P283" s="145"/>
      <c r="Q283" s="145"/>
      <c r="R283" s="144">
        <v>62.96</v>
      </c>
      <c r="S283" s="145"/>
      <c r="U283" s="161" t="s">
        <v>121</v>
      </c>
      <c r="V283" s="145"/>
      <c r="W283" s="144">
        <f>O283/J283</f>
        <v>0.37040000000000001</v>
      </c>
      <c r="X283" s="145"/>
    </row>
    <row r="284" spans="2:24" x14ac:dyDescent="0.2">
      <c r="B284" s="94" t="s">
        <v>492</v>
      </c>
      <c r="C284" s="151" t="s">
        <v>493</v>
      </c>
      <c r="D284" s="145"/>
      <c r="E284" s="145"/>
      <c r="F284" s="145"/>
      <c r="G284" s="151"/>
      <c r="H284" s="145"/>
      <c r="I284" s="95">
        <v>0</v>
      </c>
      <c r="J284" s="95">
        <v>0</v>
      </c>
      <c r="K284" s="95">
        <v>37.04</v>
      </c>
      <c r="L284" s="144">
        <v>0</v>
      </c>
      <c r="M284" s="145"/>
      <c r="N284" s="145"/>
      <c r="O284" s="144">
        <v>37.04</v>
      </c>
      <c r="P284" s="145"/>
      <c r="Q284" s="145"/>
      <c r="R284" s="144">
        <v>0</v>
      </c>
      <c r="S284" s="145"/>
      <c r="U284" s="161" t="s">
        <v>121</v>
      </c>
      <c r="V284" s="145"/>
      <c r="W284" s="161" t="s">
        <v>121</v>
      </c>
      <c r="X284" s="145"/>
    </row>
    <row r="285" spans="2:24" ht="26.25" customHeight="1" x14ac:dyDescent="0.2">
      <c r="B285" s="94" t="s">
        <v>312</v>
      </c>
      <c r="C285" s="151" t="s">
        <v>108</v>
      </c>
      <c r="D285" s="145"/>
      <c r="E285" s="145"/>
      <c r="F285" s="145"/>
      <c r="G285" s="151"/>
      <c r="H285" s="145"/>
      <c r="I285" s="95">
        <v>0</v>
      </c>
      <c r="J285" s="95">
        <v>0</v>
      </c>
      <c r="K285" s="95">
        <v>0</v>
      </c>
      <c r="L285" s="144">
        <v>15.08</v>
      </c>
      <c r="M285" s="145"/>
      <c r="N285" s="145"/>
      <c r="O285" s="144">
        <v>15.08</v>
      </c>
      <c r="P285" s="145"/>
      <c r="Q285" s="145"/>
      <c r="R285" s="144">
        <v>-15.08</v>
      </c>
      <c r="S285" s="145"/>
      <c r="U285" s="161" t="s">
        <v>121</v>
      </c>
      <c r="V285" s="145"/>
      <c r="W285" s="161" t="s">
        <v>121</v>
      </c>
      <c r="X285" s="145"/>
    </row>
    <row r="286" spans="2:24" x14ac:dyDescent="0.2">
      <c r="B286" s="94" t="s">
        <v>494</v>
      </c>
      <c r="C286" s="151" t="s">
        <v>495</v>
      </c>
      <c r="D286" s="145"/>
      <c r="E286" s="145"/>
      <c r="F286" s="145"/>
      <c r="G286" s="151"/>
      <c r="H286" s="145"/>
      <c r="I286" s="95">
        <v>0</v>
      </c>
      <c r="J286" s="95">
        <v>0</v>
      </c>
      <c r="K286" s="95">
        <v>0</v>
      </c>
      <c r="L286" s="144">
        <v>15.08</v>
      </c>
      <c r="M286" s="145"/>
      <c r="N286" s="145"/>
      <c r="O286" s="144">
        <v>15.08</v>
      </c>
      <c r="P286" s="145"/>
      <c r="Q286" s="145"/>
      <c r="R286" s="144">
        <v>0</v>
      </c>
      <c r="S286" s="145"/>
      <c r="U286" s="161" t="s">
        <v>121</v>
      </c>
      <c r="V286" s="145"/>
      <c r="W286" s="161" t="s">
        <v>121</v>
      </c>
      <c r="X286" s="145"/>
    </row>
    <row r="287" spans="2:24" x14ac:dyDescent="0.2">
      <c r="B287" s="94" t="s">
        <v>318</v>
      </c>
      <c r="C287" s="151" t="s">
        <v>112</v>
      </c>
      <c r="D287" s="145"/>
      <c r="E287" s="145"/>
      <c r="F287" s="145"/>
      <c r="G287" s="151"/>
      <c r="H287" s="145"/>
      <c r="I287" s="95">
        <v>11.28</v>
      </c>
      <c r="J287" s="95">
        <v>100</v>
      </c>
      <c r="K287" s="95">
        <v>202.69</v>
      </c>
      <c r="L287" s="144">
        <v>0</v>
      </c>
      <c r="M287" s="145"/>
      <c r="N287" s="145"/>
      <c r="O287" s="144">
        <v>202.69</v>
      </c>
      <c r="P287" s="145"/>
      <c r="Q287" s="145"/>
      <c r="R287" s="144">
        <v>-102.69</v>
      </c>
      <c r="S287" s="145"/>
      <c r="U287" s="144">
        <f t="shared" si="6"/>
        <v>17.968971631205676</v>
      </c>
      <c r="V287" s="145"/>
      <c r="W287" s="144">
        <f>O287/J287</f>
        <v>2.0268999999999999</v>
      </c>
      <c r="X287" s="145"/>
    </row>
    <row r="288" spans="2:24" x14ac:dyDescent="0.2">
      <c r="B288" s="94" t="s">
        <v>319</v>
      </c>
      <c r="C288" s="151" t="s">
        <v>113</v>
      </c>
      <c r="D288" s="145"/>
      <c r="E288" s="145"/>
      <c r="F288" s="145"/>
      <c r="G288" s="151"/>
      <c r="H288" s="145"/>
      <c r="I288" s="95">
        <v>11.28</v>
      </c>
      <c r="J288" s="95">
        <v>100</v>
      </c>
      <c r="K288" s="95">
        <v>202.69</v>
      </c>
      <c r="L288" s="144">
        <v>0</v>
      </c>
      <c r="M288" s="145"/>
      <c r="N288" s="145"/>
      <c r="O288" s="144">
        <v>202.69</v>
      </c>
      <c r="P288" s="145"/>
      <c r="Q288" s="145"/>
      <c r="R288" s="144">
        <v>-102.69</v>
      </c>
      <c r="S288" s="145"/>
      <c r="U288" s="144">
        <f t="shared" si="6"/>
        <v>17.968971631205676</v>
      </c>
      <c r="V288" s="145"/>
      <c r="W288" s="144">
        <f>O288/J288</f>
        <v>2.0268999999999999</v>
      </c>
      <c r="X288" s="145"/>
    </row>
    <row r="289" spans="2:24" x14ac:dyDescent="0.2">
      <c r="B289" s="94" t="s">
        <v>521</v>
      </c>
      <c r="C289" s="151" t="s">
        <v>113</v>
      </c>
      <c r="D289" s="145"/>
      <c r="E289" s="145"/>
      <c r="F289" s="145"/>
      <c r="G289" s="151"/>
      <c r="H289" s="145"/>
      <c r="I289" s="95">
        <v>11.28</v>
      </c>
      <c r="J289" s="95">
        <v>0</v>
      </c>
      <c r="K289" s="95">
        <v>202.69</v>
      </c>
      <c r="L289" s="144">
        <v>0</v>
      </c>
      <c r="M289" s="145"/>
      <c r="N289" s="145"/>
      <c r="O289" s="144">
        <v>202.69</v>
      </c>
      <c r="P289" s="145"/>
      <c r="Q289" s="145"/>
      <c r="R289" s="144">
        <v>0</v>
      </c>
      <c r="S289" s="145"/>
      <c r="U289" s="144">
        <f t="shared" si="6"/>
        <v>17.968971631205676</v>
      </c>
      <c r="V289" s="145"/>
      <c r="W289" s="161" t="s">
        <v>121</v>
      </c>
      <c r="X289" s="145"/>
    </row>
    <row r="290" spans="2:24" x14ac:dyDescent="0.2">
      <c r="B290" s="113" t="s">
        <v>344</v>
      </c>
      <c r="C290" s="182" t="s">
        <v>345</v>
      </c>
      <c r="D290" s="145"/>
      <c r="E290" s="145"/>
      <c r="F290" s="145"/>
      <c r="G290" s="182"/>
      <c r="H290" s="145"/>
      <c r="I290" s="114">
        <v>4386453.7300000004</v>
      </c>
      <c r="J290" s="114">
        <v>5155000</v>
      </c>
      <c r="K290" s="114">
        <v>2411005.25</v>
      </c>
      <c r="L290" s="183">
        <v>2594825.66</v>
      </c>
      <c r="M290" s="145"/>
      <c r="N290" s="145"/>
      <c r="O290" s="183">
        <v>5005830.91</v>
      </c>
      <c r="P290" s="145"/>
      <c r="Q290" s="145"/>
      <c r="R290" s="183">
        <v>149169.09</v>
      </c>
      <c r="S290" s="145"/>
      <c r="U290" s="183">
        <f t="shared" si="6"/>
        <v>1.1412022599859954</v>
      </c>
      <c r="V290" s="145"/>
      <c r="W290" s="183">
        <f t="shared" ref="W290:W295" si="7">O290/J290</f>
        <v>0.97106322211445206</v>
      </c>
      <c r="X290" s="145"/>
    </row>
    <row r="291" spans="2:24" x14ac:dyDescent="0.2">
      <c r="B291" s="115" t="s">
        <v>346</v>
      </c>
      <c r="C291" s="180" t="s">
        <v>347</v>
      </c>
      <c r="D291" s="145"/>
      <c r="E291" s="145"/>
      <c r="F291" s="145"/>
      <c r="G291" s="180"/>
      <c r="H291" s="145"/>
      <c r="I291" s="116">
        <v>4386453.7300000004</v>
      </c>
      <c r="J291" s="116">
        <v>5155000</v>
      </c>
      <c r="K291" s="116">
        <v>2411005.25</v>
      </c>
      <c r="L291" s="181">
        <v>2594825.66</v>
      </c>
      <c r="M291" s="145"/>
      <c r="N291" s="145"/>
      <c r="O291" s="181">
        <v>5005830.91</v>
      </c>
      <c r="P291" s="145"/>
      <c r="Q291" s="145"/>
      <c r="R291" s="181">
        <v>149169.09</v>
      </c>
      <c r="S291" s="145"/>
      <c r="U291" s="181">
        <f t="shared" si="6"/>
        <v>1.1412022599859954</v>
      </c>
      <c r="V291" s="145"/>
      <c r="W291" s="181">
        <f t="shared" si="7"/>
        <v>0.97106322211445206</v>
      </c>
      <c r="X291" s="145"/>
    </row>
    <row r="292" spans="2:24" x14ac:dyDescent="0.2">
      <c r="B292" s="94" t="s">
        <v>172</v>
      </c>
      <c r="C292" s="151" t="s">
        <v>96</v>
      </c>
      <c r="D292" s="145"/>
      <c r="E292" s="145"/>
      <c r="F292" s="145"/>
      <c r="G292" s="151"/>
      <c r="H292" s="145"/>
      <c r="I292" s="95">
        <v>4379830.67</v>
      </c>
      <c r="J292" s="95">
        <v>5106300</v>
      </c>
      <c r="K292" s="95">
        <v>2398446.13</v>
      </c>
      <c r="L292" s="144">
        <v>2594815.9</v>
      </c>
      <c r="M292" s="145"/>
      <c r="N292" s="145"/>
      <c r="O292" s="144">
        <v>4993262.03</v>
      </c>
      <c r="P292" s="145"/>
      <c r="Q292" s="145"/>
      <c r="R292" s="144">
        <v>113037.97</v>
      </c>
      <c r="S292" s="145"/>
      <c r="U292" s="144">
        <f t="shared" si="6"/>
        <v>1.1400582365436516</v>
      </c>
      <c r="V292" s="145"/>
      <c r="W292" s="144">
        <f t="shared" si="7"/>
        <v>0.97786303781603123</v>
      </c>
      <c r="X292" s="145"/>
    </row>
    <row r="293" spans="2:24" x14ac:dyDescent="0.2">
      <c r="B293" s="94" t="s">
        <v>229</v>
      </c>
      <c r="C293" s="151" t="s">
        <v>43</v>
      </c>
      <c r="D293" s="145"/>
      <c r="E293" s="145"/>
      <c r="F293" s="145"/>
      <c r="G293" s="151"/>
      <c r="H293" s="145"/>
      <c r="I293" s="95">
        <v>4003643.81</v>
      </c>
      <c r="J293" s="95">
        <v>4661400</v>
      </c>
      <c r="K293" s="95">
        <v>2208229.4700000002</v>
      </c>
      <c r="L293" s="144">
        <v>2416156.0099999998</v>
      </c>
      <c r="M293" s="145"/>
      <c r="N293" s="145"/>
      <c r="O293" s="144">
        <v>4624385.4800000004</v>
      </c>
      <c r="P293" s="145"/>
      <c r="Q293" s="145"/>
      <c r="R293" s="144">
        <v>37014.519999999997</v>
      </c>
      <c r="S293" s="145"/>
      <c r="U293" s="144">
        <f t="shared" si="6"/>
        <v>1.1550441796169675</v>
      </c>
      <c r="V293" s="145"/>
      <c r="W293" s="144">
        <f t="shared" si="7"/>
        <v>0.99205935555841607</v>
      </c>
      <c r="X293" s="145"/>
    </row>
    <row r="294" spans="2:24" x14ac:dyDescent="0.2">
      <c r="B294" s="94" t="s">
        <v>230</v>
      </c>
      <c r="C294" s="151" t="s">
        <v>231</v>
      </c>
      <c r="D294" s="145"/>
      <c r="E294" s="145"/>
      <c r="F294" s="145"/>
      <c r="G294" s="151"/>
      <c r="H294" s="145"/>
      <c r="I294" s="95">
        <v>3340516.13</v>
      </c>
      <c r="J294" s="95">
        <v>3878900</v>
      </c>
      <c r="K294" s="95">
        <v>1844767.93</v>
      </c>
      <c r="L294" s="144">
        <v>1988151.9</v>
      </c>
      <c r="M294" s="145"/>
      <c r="N294" s="145"/>
      <c r="O294" s="144">
        <v>3832919.83</v>
      </c>
      <c r="P294" s="145"/>
      <c r="Q294" s="145"/>
      <c r="R294" s="144">
        <v>45980.17</v>
      </c>
      <c r="S294" s="145"/>
      <c r="U294" s="144">
        <f t="shared" si="6"/>
        <v>1.1474034792342105</v>
      </c>
      <c r="V294" s="145"/>
      <c r="W294" s="144">
        <f t="shared" si="7"/>
        <v>0.98814608007424787</v>
      </c>
      <c r="X294" s="145"/>
    </row>
    <row r="295" spans="2:24" x14ac:dyDescent="0.2">
      <c r="B295" s="94" t="s">
        <v>232</v>
      </c>
      <c r="C295" s="151" t="s">
        <v>45</v>
      </c>
      <c r="D295" s="145"/>
      <c r="E295" s="145"/>
      <c r="F295" s="145"/>
      <c r="G295" s="151"/>
      <c r="H295" s="145"/>
      <c r="I295" s="95">
        <v>3270353.77</v>
      </c>
      <c r="J295" s="95">
        <v>3787400</v>
      </c>
      <c r="K295" s="95">
        <v>1802144.04</v>
      </c>
      <c r="L295" s="144">
        <v>1948976.46</v>
      </c>
      <c r="M295" s="145"/>
      <c r="N295" s="145"/>
      <c r="O295" s="144">
        <v>3751120.5</v>
      </c>
      <c r="P295" s="145"/>
      <c r="Q295" s="145"/>
      <c r="R295" s="144">
        <v>36279.5</v>
      </c>
      <c r="S295" s="145"/>
      <c r="U295" s="144">
        <f t="shared" si="6"/>
        <v>1.1470075605918317</v>
      </c>
      <c r="V295" s="145"/>
      <c r="W295" s="144">
        <f t="shared" si="7"/>
        <v>0.99042100121455356</v>
      </c>
      <c r="X295" s="145"/>
    </row>
    <row r="296" spans="2:24" x14ac:dyDescent="0.2">
      <c r="B296" s="94" t="s">
        <v>382</v>
      </c>
      <c r="C296" s="151" t="s">
        <v>383</v>
      </c>
      <c r="D296" s="145"/>
      <c r="E296" s="145"/>
      <c r="F296" s="145"/>
      <c r="G296" s="151"/>
      <c r="H296" s="145"/>
      <c r="I296" s="95">
        <v>3270353.77</v>
      </c>
      <c r="J296" s="95">
        <v>0</v>
      </c>
      <c r="K296" s="95">
        <v>1802144.04</v>
      </c>
      <c r="L296" s="144">
        <v>1948976.46</v>
      </c>
      <c r="M296" s="145"/>
      <c r="N296" s="145"/>
      <c r="O296" s="144">
        <v>3751120.5</v>
      </c>
      <c r="P296" s="145"/>
      <c r="Q296" s="145"/>
      <c r="R296" s="144">
        <v>0</v>
      </c>
      <c r="S296" s="145"/>
      <c r="U296" s="144">
        <f t="shared" si="6"/>
        <v>1.1470075605918317</v>
      </c>
      <c r="V296" s="145"/>
      <c r="W296" s="161" t="s">
        <v>121</v>
      </c>
      <c r="X296" s="145"/>
    </row>
    <row r="297" spans="2:24" x14ac:dyDescent="0.2">
      <c r="B297" s="94" t="s">
        <v>233</v>
      </c>
      <c r="C297" s="151" t="s">
        <v>46</v>
      </c>
      <c r="D297" s="145"/>
      <c r="E297" s="145"/>
      <c r="F297" s="145"/>
      <c r="G297" s="151"/>
      <c r="H297" s="145"/>
      <c r="I297" s="95">
        <v>1930.8</v>
      </c>
      <c r="J297" s="95">
        <v>7000</v>
      </c>
      <c r="K297" s="95">
        <v>1798.05</v>
      </c>
      <c r="L297" s="144">
        <v>1311.53</v>
      </c>
      <c r="M297" s="145"/>
      <c r="N297" s="145"/>
      <c r="O297" s="144">
        <v>3109.58</v>
      </c>
      <c r="P297" s="145"/>
      <c r="Q297" s="145"/>
      <c r="R297" s="144">
        <v>3890.42</v>
      </c>
      <c r="S297" s="145"/>
      <c r="U297" s="144">
        <f t="shared" si="6"/>
        <v>1.6105137766728816</v>
      </c>
      <c r="V297" s="145"/>
      <c r="W297" s="144">
        <f>O297/J297</f>
        <v>0.44422571428571428</v>
      </c>
      <c r="X297" s="145"/>
    </row>
    <row r="298" spans="2:24" x14ac:dyDescent="0.2">
      <c r="B298" s="94" t="s">
        <v>522</v>
      </c>
      <c r="C298" s="151" t="s">
        <v>46</v>
      </c>
      <c r="D298" s="145"/>
      <c r="E298" s="145"/>
      <c r="F298" s="145"/>
      <c r="G298" s="151"/>
      <c r="H298" s="145"/>
      <c r="I298" s="95">
        <v>1930.8</v>
      </c>
      <c r="J298" s="95">
        <v>0</v>
      </c>
      <c r="K298" s="95">
        <v>1798.05</v>
      </c>
      <c r="L298" s="144">
        <v>1311.53</v>
      </c>
      <c r="M298" s="145"/>
      <c r="N298" s="145"/>
      <c r="O298" s="144">
        <v>3109.58</v>
      </c>
      <c r="P298" s="145"/>
      <c r="Q298" s="145"/>
      <c r="R298" s="144">
        <v>0</v>
      </c>
      <c r="S298" s="145"/>
      <c r="U298" s="144">
        <f t="shared" si="6"/>
        <v>1.6105137766728816</v>
      </c>
      <c r="V298" s="145"/>
      <c r="W298" s="161" t="s">
        <v>121</v>
      </c>
      <c r="X298" s="145"/>
    </row>
    <row r="299" spans="2:24" x14ac:dyDescent="0.2">
      <c r="B299" s="94" t="s">
        <v>234</v>
      </c>
      <c r="C299" s="151" t="s">
        <v>47</v>
      </c>
      <c r="D299" s="145"/>
      <c r="E299" s="145"/>
      <c r="F299" s="145"/>
      <c r="G299" s="151"/>
      <c r="H299" s="145"/>
      <c r="I299" s="95">
        <v>68231.56</v>
      </c>
      <c r="J299" s="95">
        <v>84500</v>
      </c>
      <c r="K299" s="95">
        <v>40825.839999999997</v>
      </c>
      <c r="L299" s="144">
        <v>37863.910000000003</v>
      </c>
      <c r="M299" s="145"/>
      <c r="N299" s="145"/>
      <c r="O299" s="144">
        <v>78689.75</v>
      </c>
      <c r="P299" s="145"/>
      <c r="Q299" s="145"/>
      <c r="R299" s="144">
        <v>5810.25</v>
      </c>
      <c r="S299" s="145"/>
      <c r="U299" s="144">
        <f t="shared" si="6"/>
        <v>1.1532749654265564</v>
      </c>
      <c r="V299" s="145"/>
      <c r="W299" s="144">
        <f>O299/J299</f>
        <v>0.93123964497041423</v>
      </c>
      <c r="X299" s="145"/>
    </row>
    <row r="300" spans="2:24" x14ac:dyDescent="0.2">
      <c r="B300" s="94" t="s">
        <v>384</v>
      </c>
      <c r="C300" s="151" t="s">
        <v>47</v>
      </c>
      <c r="D300" s="145"/>
      <c r="E300" s="145"/>
      <c r="F300" s="145"/>
      <c r="G300" s="151"/>
      <c r="H300" s="145"/>
      <c r="I300" s="95">
        <v>68231.56</v>
      </c>
      <c r="J300" s="95">
        <v>0</v>
      </c>
      <c r="K300" s="95">
        <v>40825.839999999997</v>
      </c>
      <c r="L300" s="144">
        <v>37863.910000000003</v>
      </c>
      <c r="M300" s="145"/>
      <c r="N300" s="145"/>
      <c r="O300" s="144">
        <v>78689.75</v>
      </c>
      <c r="P300" s="145"/>
      <c r="Q300" s="145"/>
      <c r="R300" s="144">
        <v>0</v>
      </c>
      <c r="S300" s="145"/>
      <c r="U300" s="144">
        <f t="shared" si="6"/>
        <v>1.1532749654265564</v>
      </c>
      <c r="V300" s="145"/>
      <c r="W300" s="161" t="s">
        <v>121</v>
      </c>
      <c r="X300" s="145"/>
    </row>
    <row r="301" spans="2:24" x14ac:dyDescent="0.2">
      <c r="B301" s="94" t="s">
        <v>235</v>
      </c>
      <c r="C301" s="151" t="s">
        <v>48</v>
      </c>
      <c r="D301" s="145"/>
      <c r="E301" s="145"/>
      <c r="F301" s="145"/>
      <c r="G301" s="151"/>
      <c r="H301" s="145"/>
      <c r="I301" s="95">
        <v>146860.35999999999</v>
      </c>
      <c r="J301" s="95">
        <v>157500</v>
      </c>
      <c r="K301" s="95">
        <v>69496.240000000005</v>
      </c>
      <c r="L301" s="144">
        <v>96652.49</v>
      </c>
      <c r="M301" s="145"/>
      <c r="N301" s="145"/>
      <c r="O301" s="144">
        <v>166148.73000000001</v>
      </c>
      <c r="P301" s="145"/>
      <c r="Q301" s="145"/>
      <c r="R301" s="144">
        <v>-8648.73</v>
      </c>
      <c r="S301" s="145"/>
      <c r="U301" s="144">
        <f t="shared" si="6"/>
        <v>1.1313381636814728</v>
      </c>
      <c r="V301" s="145"/>
      <c r="W301" s="144">
        <f>O301/J301</f>
        <v>1.0549125714285714</v>
      </c>
      <c r="X301" s="145"/>
    </row>
    <row r="302" spans="2:24" x14ac:dyDescent="0.2">
      <c r="B302" s="94" t="s">
        <v>236</v>
      </c>
      <c r="C302" s="151" t="s">
        <v>48</v>
      </c>
      <c r="D302" s="145"/>
      <c r="E302" s="145"/>
      <c r="F302" s="145"/>
      <c r="G302" s="151"/>
      <c r="H302" s="145"/>
      <c r="I302" s="95">
        <v>146860.35999999999</v>
      </c>
      <c r="J302" s="95">
        <v>157500</v>
      </c>
      <c r="K302" s="95">
        <v>69496.240000000005</v>
      </c>
      <c r="L302" s="144">
        <v>96652.49</v>
      </c>
      <c r="M302" s="145"/>
      <c r="N302" s="145"/>
      <c r="O302" s="144">
        <v>166148.73000000001</v>
      </c>
      <c r="P302" s="145"/>
      <c r="Q302" s="145"/>
      <c r="R302" s="144">
        <v>-8648.73</v>
      </c>
      <c r="S302" s="145"/>
      <c r="U302" s="144">
        <f t="shared" si="6"/>
        <v>1.1313381636814728</v>
      </c>
      <c r="V302" s="145"/>
      <c r="W302" s="144">
        <f>O302/J302</f>
        <v>1.0549125714285714</v>
      </c>
      <c r="X302" s="145"/>
    </row>
    <row r="303" spans="2:24" x14ac:dyDescent="0.2">
      <c r="B303" s="94" t="s">
        <v>500</v>
      </c>
      <c r="C303" s="151" t="s">
        <v>385</v>
      </c>
      <c r="D303" s="145"/>
      <c r="E303" s="145"/>
      <c r="F303" s="145"/>
      <c r="G303" s="151"/>
      <c r="H303" s="145"/>
      <c r="I303" s="95">
        <v>58380.87</v>
      </c>
      <c r="J303" s="95">
        <v>0</v>
      </c>
      <c r="K303" s="95">
        <v>9966.86</v>
      </c>
      <c r="L303" s="144">
        <v>14325.47</v>
      </c>
      <c r="M303" s="145"/>
      <c r="N303" s="145"/>
      <c r="O303" s="144">
        <v>24292.33</v>
      </c>
      <c r="P303" s="145"/>
      <c r="Q303" s="145"/>
      <c r="R303" s="144">
        <v>0</v>
      </c>
      <c r="S303" s="145"/>
      <c r="U303" s="144">
        <f t="shared" si="6"/>
        <v>0.41610085632502564</v>
      </c>
      <c r="V303" s="145"/>
      <c r="W303" s="161" t="s">
        <v>121</v>
      </c>
      <c r="X303" s="145"/>
    </row>
    <row r="304" spans="2:24" x14ac:dyDescent="0.2">
      <c r="B304" s="94" t="s">
        <v>386</v>
      </c>
      <c r="C304" s="151" t="s">
        <v>387</v>
      </c>
      <c r="D304" s="145"/>
      <c r="E304" s="145"/>
      <c r="F304" s="145"/>
      <c r="G304" s="151"/>
      <c r="H304" s="145"/>
      <c r="I304" s="95">
        <v>11600</v>
      </c>
      <c r="J304" s="95">
        <v>0</v>
      </c>
      <c r="K304" s="95">
        <v>0</v>
      </c>
      <c r="L304" s="144">
        <v>68397.259999999995</v>
      </c>
      <c r="M304" s="145"/>
      <c r="N304" s="145"/>
      <c r="O304" s="144">
        <v>68397.259999999995</v>
      </c>
      <c r="P304" s="145"/>
      <c r="Q304" s="145"/>
      <c r="R304" s="144">
        <v>0</v>
      </c>
      <c r="S304" s="145"/>
      <c r="U304" s="144">
        <f t="shared" si="6"/>
        <v>5.896315517241379</v>
      </c>
      <c r="V304" s="145"/>
      <c r="W304" s="161" t="s">
        <v>121</v>
      </c>
      <c r="X304" s="145"/>
    </row>
    <row r="305" spans="2:24" x14ac:dyDescent="0.2">
      <c r="B305" s="94" t="s">
        <v>523</v>
      </c>
      <c r="C305" s="151" t="s">
        <v>501</v>
      </c>
      <c r="D305" s="145"/>
      <c r="E305" s="145"/>
      <c r="F305" s="145"/>
      <c r="G305" s="151"/>
      <c r="H305" s="145"/>
      <c r="I305" s="95">
        <v>13330.97</v>
      </c>
      <c r="J305" s="95">
        <v>0</v>
      </c>
      <c r="K305" s="95">
        <v>0</v>
      </c>
      <c r="L305" s="144">
        <v>2336.29</v>
      </c>
      <c r="M305" s="145"/>
      <c r="N305" s="145"/>
      <c r="O305" s="144">
        <v>2336.29</v>
      </c>
      <c r="P305" s="145"/>
      <c r="Q305" s="145"/>
      <c r="R305" s="144">
        <v>0</v>
      </c>
      <c r="S305" s="145"/>
      <c r="U305" s="144">
        <f t="shared" si="6"/>
        <v>0.17525281356120373</v>
      </c>
      <c r="V305" s="145"/>
      <c r="W305" s="161" t="s">
        <v>121</v>
      </c>
      <c r="X305" s="145"/>
    </row>
    <row r="306" spans="2:24" ht="21.75" customHeight="1" x14ac:dyDescent="0.2">
      <c r="B306" s="94" t="s">
        <v>524</v>
      </c>
      <c r="C306" s="151" t="s">
        <v>502</v>
      </c>
      <c r="D306" s="145"/>
      <c r="E306" s="145"/>
      <c r="F306" s="145"/>
      <c r="G306" s="151"/>
      <c r="H306" s="145"/>
      <c r="I306" s="95">
        <v>6352.65</v>
      </c>
      <c r="J306" s="95">
        <v>0</v>
      </c>
      <c r="K306" s="95">
        <v>2433.77</v>
      </c>
      <c r="L306" s="144">
        <v>5903.75</v>
      </c>
      <c r="M306" s="145"/>
      <c r="N306" s="145"/>
      <c r="O306" s="144">
        <v>8337.52</v>
      </c>
      <c r="P306" s="145"/>
      <c r="Q306" s="145"/>
      <c r="R306" s="144">
        <v>0</v>
      </c>
      <c r="S306" s="145"/>
      <c r="U306" s="144">
        <f t="shared" si="6"/>
        <v>1.312447561253965</v>
      </c>
      <c r="V306" s="145"/>
      <c r="W306" s="161" t="s">
        <v>121</v>
      </c>
      <c r="X306" s="145"/>
    </row>
    <row r="307" spans="2:24" x14ac:dyDescent="0.2">
      <c r="B307" s="94" t="s">
        <v>388</v>
      </c>
      <c r="C307" s="151" t="s">
        <v>389</v>
      </c>
      <c r="D307" s="145"/>
      <c r="E307" s="145"/>
      <c r="F307" s="145"/>
      <c r="G307" s="151"/>
      <c r="H307" s="145"/>
      <c r="I307" s="95">
        <v>37427.82</v>
      </c>
      <c r="J307" s="95">
        <v>0</v>
      </c>
      <c r="K307" s="95">
        <v>51395.4</v>
      </c>
      <c r="L307" s="144">
        <v>2397.2399999999998</v>
      </c>
      <c r="M307" s="145"/>
      <c r="N307" s="145"/>
      <c r="O307" s="144">
        <v>53792.639999999999</v>
      </c>
      <c r="P307" s="145"/>
      <c r="Q307" s="145"/>
      <c r="R307" s="144">
        <v>0</v>
      </c>
      <c r="S307" s="145"/>
      <c r="U307" s="144">
        <f t="shared" si="6"/>
        <v>1.4372367933798975</v>
      </c>
      <c r="V307" s="145"/>
      <c r="W307" s="161" t="s">
        <v>121</v>
      </c>
      <c r="X307" s="145"/>
    </row>
    <row r="308" spans="2:24" x14ac:dyDescent="0.2">
      <c r="B308" s="94" t="s">
        <v>525</v>
      </c>
      <c r="C308" s="151" t="s">
        <v>503</v>
      </c>
      <c r="D308" s="145"/>
      <c r="E308" s="145"/>
      <c r="F308" s="145"/>
      <c r="G308" s="151"/>
      <c r="H308" s="145"/>
      <c r="I308" s="95">
        <v>19768.060000000001</v>
      </c>
      <c r="J308" s="95">
        <v>0</v>
      </c>
      <c r="K308" s="95">
        <v>5700.21</v>
      </c>
      <c r="L308" s="144">
        <v>3292.48</v>
      </c>
      <c r="M308" s="145"/>
      <c r="N308" s="145"/>
      <c r="O308" s="144">
        <v>8992.69</v>
      </c>
      <c r="P308" s="145"/>
      <c r="Q308" s="145"/>
      <c r="R308" s="144">
        <v>0</v>
      </c>
      <c r="S308" s="145"/>
      <c r="U308" s="144">
        <f t="shared" si="6"/>
        <v>0.45491009234087715</v>
      </c>
      <c r="V308" s="145"/>
      <c r="W308" s="161" t="s">
        <v>121</v>
      </c>
      <c r="X308" s="145"/>
    </row>
    <row r="309" spans="2:24" x14ac:dyDescent="0.2">
      <c r="B309" s="94" t="s">
        <v>237</v>
      </c>
      <c r="C309" s="151" t="s">
        <v>49</v>
      </c>
      <c r="D309" s="145"/>
      <c r="E309" s="145"/>
      <c r="F309" s="145"/>
      <c r="G309" s="151"/>
      <c r="H309" s="145"/>
      <c r="I309" s="95">
        <v>516267.32</v>
      </c>
      <c r="J309" s="95">
        <v>625000</v>
      </c>
      <c r="K309" s="95">
        <v>293965.3</v>
      </c>
      <c r="L309" s="144">
        <v>331351.62</v>
      </c>
      <c r="M309" s="145"/>
      <c r="N309" s="145"/>
      <c r="O309" s="144">
        <v>625316.92000000004</v>
      </c>
      <c r="P309" s="145"/>
      <c r="Q309" s="145"/>
      <c r="R309" s="144">
        <v>-316.92</v>
      </c>
      <c r="S309" s="145"/>
      <c r="U309" s="144">
        <f t="shared" si="6"/>
        <v>1.2112270054203702</v>
      </c>
      <c r="V309" s="145"/>
      <c r="W309" s="144">
        <f>O309/J309</f>
        <v>1.000507072</v>
      </c>
      <c r="X309" s="145"/>
    </row>
    <row r="310" spans="2:24" ht="23.25" customHeight="1" x14ac:dyDescent="0.2">
      <c r="B310" s="94" t="s">
        <v>238</v>
      </c>
      <c r="C310" s="151" t="s">
        <v>50</v>
      </c>
      <c r="D310" s="145"/>
      <c r="E310" s="145"/>
      <c r="F310" s="145"/>
      <c r="G310" s="151"/>
      <c r="H310" s="145"/>
      <c r="I310" s="95">
        <v>516267.32</v>
      </c>
      <c r="J310" s="95">
        <v>625000</v>
      </c>
      <c r="K310" s="95">
        <v>293965.3</v>
      </c>
      <c r="L310" s="144">
        <v>331351.62</v>
      </c>
      <c r="M310" s="145"/>
      <c r="N310" s="145"/>
      <c r="O310" s="144">
        <v>625316.92000000004</v>
      </c>
      <c r="P310" s="145"/>
      <c r="Q310" s="145"/>
      <c r="R310" s="144">
        <v>-316.92</v>
      </c>
      <c r="S310" s="145"/>
      <c r="U310" s="144">
        <f t="shared" si="6"/>
        <v>1.2112270054203702</v>
      </c>
      <c r="V310" s="145"/>
      <c r="W310" s="144">
        <f>O310/J310</f>
        <v>1.000507072</v>
      </c>
      <c r="X310" s="145"/>
    </row>
    <row r="311" spans="2:24" ht="23.25" customHeight="1" x14ac:dyDescent="0.2">
      <c r="B311" s="94" t="s">
        <v>390</v>
      </c>
      <c r="C311" s="151" t="s">
        <v>50</v>
      </c>
      <c r="D311" s="145"/>
      <c r="E311" s="145"/>
      <c r="F311" s="145"/>
      <c r="G311" s="151"/>
      <c r="H311" s="145"/>
      <c r="I311" s="95">
        <v>516267.32</v>
      </c>
      <c r="J311" s="95">
        <v>0</v>
      </c>
      <c r="K311" s="95">
        <v>293965.3</v>
      </c>
      <c r="L311" s="144">
        <v>331351.62</v>
      </c>
      <c r="M311" s="145"/>
      <c r="N311" s="145"/>
      <c r="O311" s="144">
        <v>625316.92000000004</v>
      </c>
      <c r="P311" s="145"/>
      <c r="Q311" s="145"/>
      <c r="R311" s="144">
        <v>0</v>
      </c>
      <c r="S311" s="145"/>
      <c r="U311" s="144">
        <f t="shared" si="6"/>
        <v>1.2112270054203702</v>
      </c>
      <c r="V311" s="145"/>
      <c r="W311" s="161" t="s">
        <v>121</v>
      </c>
      <c r="X311" s="145"/>
    </row>
    <row r="312" spans="2:24" ht="24" customHeight="1" x14ac:dyDescent="0.2">
      <c r="B312" s="94" t="s">
        <v>239</v>
      </c>
      <c r="C312" s="151" t="s">
        <v>240</v>
      </c>
      <c r="D312" s="145"/>
      <c r="E312" s="145"/>
      <c r="F312" s="145"/>
      <c r="G312" s="151"/>
      <c r="H312" s="145"/>
      <c r="I312" s="95">
        <v>0</v>
      </c>
      <c r="J312" s="95">
        <v>0</v>
      </c>
      <c r="K312" s="95">
        <v>0</v>
      </c>
      <c r="L312" s="144">
        <v>0</v>
      </c>
      <c r="M312" s="145"/>
      <c r="N312" s="145"/>
      <c r="O312" s="144">
        <v>0</v>
      </c>
      <c r="P312" s="145"/>
      <c r="Q312" s="145"/>
      <c r="R312" s="144">
        <v>0</v>
      </c>
      <c r="S312" s="145"/>
      <c r="U312" s="161" t="s">
        <v>121</v>
      </c>
      <c r="V312" s="145"/>
      <c r="W312" s="161" t="s">
        <v>121</v>
      </c>
      <c r="X312" s="145"/>
    </row>
    <row r="313" spans="2:24" x14ac:dyDescent="0.2">
      <c r="B313" s="94" t="s">
        <v>241</v>
      </c>
      <c r="C313" s="151" t="s">
        <v>52</v>
      </c>
      <c r="D313" s="145"/>
      <c r="E313" s="145"/>
      <c r="F313" s="145"/>
      <c r="G313" s="151"/>
      <c r="H313" s="145"/>
      <c r="I313" s="95">
        <v>369695.69</v>
      </c>
      <c r="J313" s="95">
        <v>440200</v>
      </c>
      <c r="K313" s="95">
        <v>187412.31</v>
      </c>
      <c r="L313" s="144">
        <v>177687.55</v>
      </c>
      <c r="M313" s="145"/>
      <c r="N313" s="145"/>
      <c r="O313" s="144">
        <v>365099.86</v>
      </c>
      <c r="P313" s="145"/>
      <c r="Q313" s="145"/>
      <c r="R313" s="144">
        <v>75100.14</v>
      </c>
      <c r="S313" s="145"/>
      <c r="U313" s="144">
        <f t="shared" si="6"/>
        <v>0.98756861352643843</v>
      </c>
      <c r="V313" s="145"/>
      <c r="W313" s="144">
        <f>O313/J313</f>
        <v>0.82939541117673776</v>
      </c>
      <c r="X313" s="145"/>
    </row>
    <row r="314" spans="2:24" x14ac:dyDescent="0.2">
      <c r="B314" s="94" t="s">
        <v>242</v>
      </c>
      <c r="C314" s="151" t="s">
        <v>53</v>
      </c>
      <c r="D314" s="145"/>
      <c r="E314" s="145"/>
      <c r="F314" s="145"/>
      <c r="G314" s="151"/>
      <c r="H314" s="145"/>
      <c r="I314" s="95">
        <v>92125.66</v>
      </c>
      <c r="J314" s="95">
        <v>93700</v>
      </c>
      <c r="K314" s="95">
        <v>45440.78</v>
      </c>
      <c r="L314" s="144">
        <v>42257.1</v>
      </c>
      <c r="M314" s="145"/>
      <c r="N314" s="145"/>
      <c r="O314" s="144">
        <v>87697.88</v>
      </c>
      <c r="P314" s="145"/>
      <c r="Q314" s="145"/>
      <c r="R314" s="144">
        <v>6002.12</v>
      </c>
      <c r="S314" s="145"/>
      <c r="U314" s="144">
        <f t="shared" si="6"/>
        <v>0.95193760348636858</v>
      </c>
      <c r="V314" s="145"/>
      <c r="W314" s="144">
        <f>O314/J314</f>
        <v>0.9359432230522946</v>
      </c>
      <c r="X314" s="145"/>
    </row>
    <row r="315" spans="2:24" x14ac:dyDescent="0.2">
      <c r="B315" s="94" t="s">
        <v>243</v>
      </c>
      <c r="C315" s="151" t="s">
        <v>54</v>
      </c>
      <c r="D315" s="145"/>
      <c r="E315" s="145"/>
      <c r="F315" s="145"/>
      <c r="G315" s="151"/>
      <c r="H315" s="145"/>
      <c r="I315" s="95">
        <v>3288.46</v>
      </c>
      <c r="J315" s="95">
        <v>7700</v>
      </c>
      <c r="K315" s="95">
        <v>1361.52</v>
      </c>
      <c r="L315" s="144">
        <v>2616.1</v>
      </c>
      <c r="M315" s="145"/>
      <c r="N315" s="145"/>
      <c r="O315" s="144">
        <v>3977.62</v>
      </c>
      <c r="P315" s="145"/>
      <c r="Q315" s="145"/>
      <c r="R315" s="144">
        <v>3722.38</v>
      </c>
      <c r="S315" s="145"/>
      <c r="U315" s="144">
        <f t="shared" si="6"/>
        <v>1.2095692208510975</v>
      </c>
      <c r="V315" s="145"/>
      <c r="W315" s="144">
        <f>O315/J315</f>
        <v>0.51657402597402591</v>
      </c>
      <c r="X315" s="145"/>
    </row>
    <row r="316" spans="2:24" x14ac:dyDescent="0.2">
      <c r="B316" s="94" t="s">
        <v>412</v>
      </c>
      <c r="C316" s="151" t="s">
        <v>413</v>
      </c>
      <c r="D316" s="145"/>
      <c r="E316" s="145"/>
      <c r="F316" s="145"/>
      <c r="G316" s="151"/>
      <c r="H316" s="145"/>
      <c r="I316" s="95">
        <v>769.09</v>
      </c>
      <c r="J316" s="95">
        <v>0</v>
      </c>
      <c r="K316" s="95">
        <v>1022.22</v>
      </c>
      <c r="L316" s="144">
        <v>53.12</v>
      </c>
      <c r="M316" s="145"/>
      <c r="N316" s="145"/>
      <c r="O316" s="144">
        <v>1075.3399999999999</v>
      </c>
      <c r="P316" s="145"/>
      <c r="Q316" s="145"/>
      <c r="R316" s="144">
        <v>0</v>
      </c>
      <c r="S316" s="145"/>
      <c r="U316" s="144">
        <f t="shared" si="6"/>
        <v>1.3981978702102482</v>
      </c>
      <c r="V316" s="145"/>
      <c r="W316" s="161" t="s">
        <v>121</v>
      </c>
      <c r="X316" s="145"/>
    </row>
    <row r="317" spans="2:24" x14ac:dyDescent="0.2">
      <c r="B317" s="94" t="s">
        <v>526</v>
      </c>
      <c r="C317" s="151" t="s">
        <v>527</v>
      </c>
      <c r="D317" s="145"/>
      <c r="E317" s="145"/>
      <c r="F317" s="145"/>
      <c r="G317" s="151"/>
      <c r="H317" s="145"/>
      <c r="I317" s="95">
        <v>1459.82</v>
      </c>
      <c r="J317" s="95">
        <v>0</v>
      </c>
      <c r="K317" s="95">
        <v>219.3</v>
      </c>
      <c r="L317" s="144">
        <v>790</v>
      </c>
      <c r="M317" s="145"/>
      <c r="N317" s="145"/>
      <c r="O317" s="144">
        <v>1009.3</v>
      </c>
      <c r="P317" s="145"/>
      <c r="Q317" s="145"/>
      <c r="R317" s="144">
        <v>0</v>
      </c>
      <c r="S317" s="145"/>
      <c r="U317" s="144">
        <f t="shared" si="6"/>
        <v>0.69138660930799689</v>
      </c>
      <c r="V317" s="145"/>
      <c r="W317" s="161" t="s">
        <v>121</v>
      </c>
      <c r="X317" s="145"/>
    </row>
    <row r="318" spans="2:24" ht="27" customHeight="1" x14ac:dyDescent="0.2">
      <c r="B318" s="94" t="s">
        <v>528</v>
      </c>
      <c r="C318" s="151" t="s">
        <v>504</v>
      </c>
      <c r="D318" s="145"/>
      <c r="E318" s="145"/>
      <c r="F318" s="145"/>
      <c r="G318" s="151"/>
      <c r="H318" s="145"/>
      <c r="I318" s="95">
        <v>680.33</v>
      </c>
      <c r="J318" s="95">
        <v>0</v>
      </c>
      <c r="K318" s="95">
        <v>0</v>
      </c>
      <c r="L318" s="144">
        <v>1006.4</v>
      </c>
      <c r="M318" s="145"/>
      <c r="N318" s="145"/>
      <c r="O318" s="144">
        <v>1006.4</v>
      </c>
      <c r="P318" s="145"/>
      <c r="Q318" s="145"/>
      <c r="R318" s="144">
        <v>0</v>
      </c>
      <c r="S318" s="145"/>
      <c r="U318" s="144">
        <f t="shared" si="6"/>
        <v>1.4792821130921758</v>
      </c>
      <c r="V318" s="145"/>
      <c r="W318" s="161" t="s">
        <v>121</v>
      </c>
      <c r="X318" s="145"/>
    </row>
    <row r="319" spans="2:24" ht="28.5" customHeight="1" x14ac:dyDescent="0.2">
      <c r="B319" s="94" t="s">
        <v>529</v>
      </c>
      <c r="C319" s="151" t="s">
        <v>530</v>
      </c>
      <c r="D319" s="145"/>
      <c r="E319" s="145"/>
      <c r="F319" s="145"/>
      <c r="G319" s="151"/>
      <c r="H319" s="145"/>
      <c r="I319" s="95">
        <v>119.89</v>
      </c>
      <c r="J319" s="95">
        <v>0</v>
      </c>
      <c r="K319" s="95">
        <v>0</v>
      </c>
      <c r="L319" s="144">
        <v>505.48</v>
      </c>
      <c r="M319" s="145"/>
      <c r="N319" s="145"/>
      <c r="O319" s="144">
        <v>505.48</v>
      </c>
      <c r="P319" s="145"/>
      <c r="Q319" s="145"/>
      <c r="R319" s="144">
        <v>0</v>
      </c>
      <c r="S319" s="145"/>
      <c r="U319" s="144">
        <f t="shared" si="6"/>
        <v>4.2161981816665275</v>
      </c>
      <c r="V319" s="145"/>
      <c r="W319" s="161" t="s">
        <v>121</v>
      </c>
      <c r="X319" s="145"/>
    </row>
    <row r="320" spans="2:24" ht="28.5" customHeight="1" x14ac:dyDescent="0.2">
      <c r="B320" s="101">
        <v>321150</v>
      </c>
      <c r="C320" s="151" t="s">
        <v>531</v>
      </c>
      <c r="D320" s="145"/>
      <c r="E320" s="145"/>
      <c r="F320" s="145"/>
      <c r="G320" s="94"/>
      <c r="I320" s="95">
        <v>180.93</v>
      </c>
      <c r="J320" s="95">
        <v>0</v>
      </c>
      <c r="K320" s="95">
        <v>0</v>
      </c>
      <c r="L320" s="144">
        <v>0</v>
      </c>
      <c r="M320" s="145"/>
      <c r="N320" s="145"/>
      <c r="O320" s="144">
        <v>0</v>
      </c>
      <c r="P320" s="145"/>
      <c r="Q320" s="145"/>
      <c r="R320" s="144">
        <v>0</v>
      </c>
      <c r="S320" s="145"/>
      <c r="U320" s="144">
        <f>O320/I320</f>
        <v>0</v>
      </c>
      <c r="V320" s="145"/>
      <c r="W320" s="161" t="s">
        <v>121</v>
      </c>
      <c r="X320" s="145"/>
    </row>
    <row r="321" spans="2:24" ht="28.5" customHeight="1" x14ac:dyDescent="0.2">
      <c r="B321" s="94" t="s">
        <v>532</v>
      </c>
      <c r="C321" s="151" t="s">
        <v>533</v>
      </c>
      <c r="D321" s="145"/>
      <c r="E321" s="145"/>
      <c r="F321" s="145"/>
      <c r="G321" s="151"/>
      <c r="H321" s="145"/>
      <c r="I321" s="95">
        <v>0</v>
      </c>
      <c r="J321" s="95">
        <v>0</v>
      </c>
      <c r="K321" s="95">
        <v>120</v>
      </c>
      <c r="L321" s="144">
        <v>57.31</v>
      </c>
      <c r="M321" s="145"/>
      <c r="N321" s="145"/>
      <c r="O321" s="144">
        <v>177.31</v>
      </c>
      <c r="P321" s="145"/>
      <c r="Q321" s="145"/>
      <c r="R321" s="144">
        <v>0</v>
      </c>
      <c r="S321" s="145"/>
      <c r="U321" s="161" t="s">
        <v>121</v>
      </c>
      <c r="V321" s="145"/>
      <c r="W321" s="161" t="s">
        <v>121</v>
      </c>
      <c r="X321" s="145"/>
    </row>
    <row r="322" spans="2:24" x14ac:dyDescent="0.2">
      <c r="B322" s="94" t="s">
        <v>534</v>
      </c>
      <c r="C322" s="151" t="s">
        <v>535</v>
      </c>
      <c r="D322" s="145"/>
      <c r="E322" s="145"/>
      <c r="F322" s="145"/>
      <c r="G322" s="151"/>
      <c r="H322" s="145"/>
      <c r="I322" s="95">
        <v>78.400000000000006</v>
      </c>
      <c r="J322" s="95">
        <v>0</v>
      </c>
      <c r="K322" s="95">
        <v>0</v>
      </c>
      <c r="L322" s="144">
        <v>203.79</v>
      </c>
      <c r="M322" s="145"/>
      <c r="N322" s="145"/>
      <c r="O322" s="144">
        <v>203.79</v>
      </c>
      <c r="P322" s="145"/>
      <c r="Q322" s="145"/>
      <c r="R322" s="144">
        <v>0</v>
      </c>
      <c r="S322" s="145"/>
      <c r="U322" s="144">
        <f t="shared" si="6"/>
        <v>2.599362244897959</v>
      </c>
      <c r="V322" s="145"/>
      <c r="W322" s="161" t="s">
        <v>121</v>
      </c>
      <c r="X322" s="145"/>
    </row>
    <row r="323" spans="2:24" ht="22.5" customHeight="1" x14ac:dyDescent="0.2">
      <c r="B323" s="94" t="s">
        <v>244</v>
      </c>
      <c r="C323" s="151" t="s">
        <v>55</v>
      </c>
      <c r="D323" s="145"/>
      <c r="E323" s="145"/>
      <c r="F323" s="145"/>
      <c r="G323" s="151"/>
      <c r="H323" s="145"/>
      <c r="I323" s="95">
        <v>72844.89</v>
      </c>
      <c r="J323" s="95">
        <v>74300</v>
      </c>
      <c r="K323" s="95">
        <v>38324.83</v>
      </c>
      <c r="L323" s="144">
        <v>35878.480000000003</v>
      </c>
      <c r="M323" s="145"/>
      <c r="N323" s="145"/>
      <c r="O323" s="144">
        <v>74203.31</v>
      </c>
      <c r="P323" s="145"/>
      <c r="Q323" s="145"/>
      <c r="R323" s="144">
        <v>96.69</v>
      </c>
      <c r="S323" s="145"/>
      <c r="U323" s="144">
        <f t="shared" si="6"/>
        <v>1.0186481165665842</v>
      </c>
      <c r="V323" s="145"/>
      <c r="W323" s="144">
        <f>O323/J323</f>
        <v>0.99869865410497982</v>
      </c>
      <c r="X323" s="145"/>
    </row>
    <row r="324" spans="2:24" x14ac:dyDescent="0.2">
      <c r="B324" s="94" t="s">
        <v>391</v>
      </c>
      <c r="C324" s="151" t="s">
        <v>392</v>
      </c>
      <c r="D324" s="145"/>
      <c r="E324" s="145"/>
      <c r="F324" s="145"/>
      <c r="G324" s="151"/>
      <c r="H324" s="145"/>
      <c r="I324" s="95">
        <v>72844.89</v>
      </c>
      <c r="J324" s="95">
        <v>0</v>
      </c>
      <c r="K324" s="95">
        <v>38324.83</v>
      </c>
      <c r="L324" s="144">
        <v>35878.480000000003</v>
      </c>
      <c r="M324" s="145"/>
      <c r="N324" s="145"/>
      <c r="O324" s="144">
        <v>74203.31</v>
      </c>
      <c r="P324" s="145"/>
      <c r="Q324" s="145"/>
      <c r="R324" s="144">
        <v>0</v>
      </c>
      <c r="S324" s="145"/>
      <c r="U324" s="144">
        <f t="shared" si="6"/>
        <v>1.0186481165665842</v>
      </c>
      <c r="V324" s="145"/>
      <c r="W324" s="161" t="s">
        <v>121</v>
      </c>
      <c r="X324" s="145"/>
    </row>
    <row r="325" spans="2:24" x14ac:dyDescent="0.2">
      <c r="B325" s="94" t="s">
        <v>245</v>
      </c>
      <c r="C325" s="151" t="s">
        <v>56</v>
      </c>
      <c r="D325" s="145"/>
      <c r="E325" s="145"/>
      <c r="F325" s="145"/>
      <c r="G325" s="151"/>
      <c r="H325" s="145"/>
      <c r="I325" s="95">
        <v>15761.37</v>
      </c>
      <c r="J325" s="95">
        <v>11400</v>
      </c>
      <c r="K325" s="95">
        <v>5656.49</v>
      </c>
      <c r="L325" s="144">
        <v>3762.52</v>
      </c>
      <c r="M325" s="145"/>
      <c r="N325" s="145"/>
      <c r="O325" s="144">
        <v>9419.01</v>
      </c>
      <c r="P325" s="145"/>
      <c r="Q325" s="145"/>
      <c r="R325" s="144">
        <v>1980.99</v>
      </c>
      <c r="S325" s="145"/>
      <c r="U325" s="144">
        <f t="shared" si="6"/>
        <v>0.5976009699664433</v>
      </c>
      <c r="V325" s="145"/>
      <c r="W325" s="144">
        <f>O325/J325</f>
        <v>0.82622894736842112</v>
      </c>
      <c r="X325" s="145"/>
    </row>
    <row r="326" spans="2:24" x14ac:dyDescent="0.2">
      <c r="B326" s="94" t="s">
        <v>414</v>
      </c>
      <c r="C326" s="151" t="s">
        <v>415</v>
      </c>
      <c r="D326" s="145"/>
      <c r="E326" s="145"/>
      <c r="F326" s="145"/>
      <c r="G326" s="151"/>
      <c r="H326" s="145"/>
      <c r="I326" s="95">
        <v>6154.94</v>
      </c>
      <c r="J326" s="95">
        <v>0</v>
      </c>
      <c r="K326" s="95">
        <v>633.75</v>
      </c>
      <c r="L326" s="144">
        <v>1105.19</v>
      </c>
      <c r="M326" s="145"/>
      <c r="N326" s="145"/>
      <c r="O326" s="144">
        <v>1738.94</v>
      </c>
      <c r="P326" s="145"/>
      <c r="Q326" s="145"/>
      <c r="R326" s="144">
        <v>0</v>
      </c>
      <c r="S326" s="145"/>
      <c r="U326" s="144">
        <f t="shared" si="6"/>
        <v>0.28252753073141251</v>
      </c>
      <c r="V326" s="145"/>
      <c r="W326" s="161" t="s">
        <v>121</v>
      </c>
      <c r="X326" s="145"/>
    </row>
    <row r="327" spans="2:24" x14ac:dyDescent="0.2">
      <c r="B327" s="94" t="s">
        <v>505</v>
      </c>
      <c r="C327" s="151" t="s">
        <v>506</v>
      </c>
      <c r="D327" s="145"/>
      <c r="E327" s="145"/>
      <c r="F327" s="145"/>
      <c r="G327" s="151"/>
      <c r="H327" s="145"/>
      <c r="I327" s="95">
        <v>9606.43</v>
      </c>
      <c r="J327" s="95">
        <v>0</v>
      </c>
      <c r="K327" s="95">
        <v>5022.74</v>
      </c>
      <c r="L327" s="144">
        <v>2657.33</v>
      </c>
      <c r="M327" s="145"/>
      <c r="N327" s="145"/>
      <c r="O327" s="144">
        <v>7680.07</v>
      </c>
      <c r="P327" s="145"/>
      <c r="Q327" s="145"/>
      <c r="R327" s="144">
        <v>0</v>
      </c>
      <c r="S327" s="145"/>
      <c r="U327" s="144">
        <f t="shared" si="6"/>
        <v>0.79947181210918095</v>
      </c>
      <c r="V327" s="145"/>
      <c r="W327" s="161" t="s">
        <v>121</v>
      </c>
      <c r="X327" s="145"/>
    </row>
    <row r="328" spans="2:24" x14ac:dyDescent="0.2">
      <c r="B328" s="94" t="s">
        <v>246</v>
      </c>
      <c r="C328" s="151" t="s">
        <v>57</v>
      </c>
      <c r="D328" s="145"/>
      <c r="E328" s="145"/>
      <c r="F328" s="145"/>
      <c r="G328" s="151"/>
      <c r="H328" s="145"/>
      <c r="I328" s="95">
        <v>230.94</v>
      </c>
      <c r="J328" s="95">
        <v>300</v>
      </c>
      <c r="K328" s="95">
        <v>97.94</v>
      </c>
      <c r="L328" s="144">
        <v>0</v>
      </c>
      <c r="M328" s="145"/>
      <c r="N328" s="145"/>
      <c r="O328" s="144">
        <v>97.94</v>
      </c>
      <c r="P328" s="145"/>
      <c r="Q328" s="145"/>
      <c r="R328" s="144">
        <v>202.06</v>
      </c>
      <c r="S328" s="145"/>
      <c r="U328" s="144">
        <f t="shared" si="6"/>
        <v>0.42409283796657138</v>
      </c>
      <c r="V328" s="145"/>
      <c r="W328" s="144">
        <f>O328/J328</f>
        <v>0.32646666666666668</v>
      </c>
      <c r="X328" s="145"/>
    </row>
    <row r="329" spans="2:24" ht="27" customHeight="1" x14ac:dyDescent="0.2">
      <c r="B329" s="94" t="s">
        <v>536</v>
      </c>
      <c r="C329" s="151" t="s">
        <v>537</v>
      </c>
      <c r="D329" s="145"/>
      <c r="E329" s="145"/>
      <c r="F329" s="145"/>
      <c r="G329" s="151"/>
      <c r="H329" s="145"/>
      <c r="I329" s="95">
        <v>230.94</v>
      </c>
      <c r="J329" s="95">
        <v>0</v>
      </c>
      <c r="K329" s="95">
        <v>97.94</v>
      </c>
      <c r="L329" s="144">
        <v>0</v>
      </c>
      <c r="M329" s="145"/>
      <c r="N329" s="145"/>
      <c r="O329" s="144">
        <v>97.94</v>
      </c>
      <c r="P329" s="145"/>
      <c r="Q329" s="145"/>
      <c r="R329" s="144">
        <v>0</v>
      </c>
      <c r="S329" s="145"/>
      <c r="U329" s="144">
        <f t="shared" si="6"/>
        <v>0.42409283796657138</v>
      </c>
      <c r="V329" s="145"/>
      <c r="W329" s="161" t="s">
        <v>121</v>
      </c>
      <c r="X329" s="145"/>
    </row>
    <row r="330" spans="2:24" x14ac:dyDescent="0.2">
      <c r="B330" s="94" t="s">
        <v>247</v>
      </c>
      <c r="C330" s="151" t="s">
        <v>58</v>
      </c>
      <c r="D330" s="145"/>
      <c r="E330" s="145"/>
      <c r="F330" s="145"/>
      <c r="G330" s="151"/>
      <c r="H330" s="145"/>
      <c r="I330" s="95">
        <v>92198.09</v>
      </c>
      <c r="J330" s="95">
        <v>128800</v>
      </c>
      <c r="K330" s="95">
        <v>60703.6</v>
      </c>
      <c r="L330" s="144">
        <v>51698.559999999998</v>
      </c>
      <c r="M330" s="145"/>
      <c r="N330" s="145"/>
      <c r="O330" s="144">
        <v>112402.16</v>
      </c>
      <c r="P330" s="145"/>
      <c r="Q330" s="145"/>
      <c r="R330" s="144">
        <v>16397.84</v>
      </c>
      <c r="S330" s="145"/>
      <c r="U330" s="144">
        <f t="shared" si="6"/>
        <v>1.2191376198791104</v>
      </c>
      <c r="V330" s="145"/>
      <c r="W330" s="144">
        <f>O330/J330</f>
        <v>0.87268757763975158</v>
      </c>
      <c r="X330" s="145"/>
    </row>
    <row r="331" spans="2:24" x14ac:dyDescent="0.2">
      <c r="B331" s="94" t="s">
        <v>248</v>
      </c>
      <c r="C331" s="151" t="s">
        <v>59</v>
      </c>
      <c r="D331" s="145"/>
      <c r="E331" s="145"/>
      <c r="F331" s="145"/>
      <c r="G331" s="151"/>
      <c r="H331" s="145"/>
      <c r="I331" s="95">
        <v>20660.04</v>
      </c>
      <c r="J331" s="95">
        <v>34000</v>
      </c>
      <c r="K331" s="95">
        <v>10139.459999999999</v>
      </c>
      <c r="L331" s="144">
        <v>12648.62</v>
      </c>
      <c r="M331" s="145"/>
      <c r="N331" s="145"/>
      <c r="O331" s="144">
        <v>22788.080000000002</v>
      </c>
      <c r="P331" s="145"/>
      <c r="Q331" s="145"/>
      <c r="R331" s="144">
        <v>11211.92</v>
      </c>
      <c r="S331" s="145"/>
      <c r="U331" s="144">
        <f t="shared" si="6"/>
        <v>1.1030027047382289</v>
      </c>
      <c r="V331" s="145"/>
      <c r="W331" s="144">
        <f>O331/J331</f>
        <v>0.6702376470588236</v>
      </c>
      <c r="X331" s="145"/>
    </row>
    <row r="332" spans="2:24" x14ac:dyDescent="0.2">
      <c r="B332" s="94" t="s">
        <v>416</v>
      </c>
      <c r="C332" s="151" t="s">
        <v>417</v>
      </c>
      <c r="D332" s="145"/>
      <c r="E332" s="145"/>
      <c r="F332" s="145"/>
      <c r="G332" s="151"/>
      <c r="H332" s="145"/>
      <c r="I332" s="95">
        <v>10108.06</v>
      </c>
      <c r="J332" s="95">
        <v>0</v>
      </c>
      <c r="K332" s="95">
        <v>5295.45</v>
      </c>
      <c r="L332" s="144">
        <v>7839.47</v>
      </c>
      <c r="M332" s="145"/>
      <c r="N332" s="145"/>
      <c r="O332" s="144">
        <v>13134.92</v>
      </c>
      <c r="P332" s="145"/>
      <c r="Q332" s="145"/>
      <c r="R332" s="144">
        <v>0</v>
      </c>
      <c r="S332" s="145"/>
      <c r="U332" s="144">
        <f t="shared" si="6"/>
        <v>1.2994501417680544</v>
      </c>
      <c r="V332" s="145"/>
      <c r="W332" s="161" t="s">
        <v>121</v>
      </c>
      <c r="X332" s="145"/>
    </row>
    <row r="333" spans="2:24" ht="21.75" customHeight="1" x14ac:dyDescent="0.2">
      <c r="B333" s="94" t="s">
        <v>507</v>
      </c>
      <c r="C333" s="151" t="s">
        <v>508</v>
      </c>
      <c r="D333" s="145"/>
      <c r="E333" s="145"/>
      <c r="F333" s="145"/>
      <c r="G333" s="151"/>
      <c r="H333" s="145"/>
      <c r="I333" s="95">
        <v>1604.46</v>
      </c>
      <c r="J333" s="95">
        <v>0</v>
      </c>
      <c r="K333" s="95">
        <v>1160.8</v>
      </c>
      <c r="L333" s="144">
        <v>772.71</v>
      </c>
      <c r="M333" s="145"/>
      <c r="N333" s="145"/>
      <c r="O333" s="144">
        <v>1933.51</v>
      </c>
      <c r="P333" s="145"/>
      <c r="Q333" s="145"/>
      <c r="R333" s="144">
        <v>0</v>
      </c>
      <c r="S333" s="145"/>
      <c r="U333" s="144">
        <f t="shared" si="6"/>
        <v>1.2050845767423308</v>
      </c>
      <c r="V333" s="145"/>
      <c r="W333" s="161" t="s">
        <v>121</v>
      </c>
      <c r="X333" s="145"/>
    </row>
    <row r="334" spans="2:24" ht="23.25" customHeight="1" x14ac:dyDescent="0.2">
      <c r="B334" s="94" t="s">
        <v>509</v>
      </c>
      <c r="C334" s="151" t="s">
        <v>418</v>
      </c>
      <c r="D334" s="145"/>
      <c r="E334" s="145"/>
      <c r="F334" s="145"/>
      <c r="G334" s="151"/>
      <c r="H334" s="145"/>
      <c r="I334" s="95">
        <v>758.12</v>
      </c>
      <c r="J334" s="95">
        <v>0</v>
      </c>
      <c r="K334" s="95">
        <v>455.9</v>
      </c>
      <c r="L334" s="144">
        <v>775</v>
      </c>
      <c r="M334" s="145"/>
      <c r="N334" s="145"/>
      <c r="O334" s="144">
        <v>1230.9000000000001</v>
      </c>
      <c r="P334" s="145"/>
      <c r="Q334" s="145"/>
      <c r="R334" s="144">
        <v>0</v>
      </c>
      <c r="S334" s="145"/>
      <c r="U334" s="144">
        <f t="shared" si="6"/>
        <v>1.6236215902495648</v>
      </c>
      <c r="V334" s="145"/>
      <c r="W334" s="161" t="s">
        <v>121</v>
      </c>
      <c r="X334" s="145"/>
    </row>
    <row r="335" spans="2:24" x14ac:dyDescent="0.2">
      <c r="B335" s="94" t="s">
        <v>419</v>
      </c>
      <c r="C335" s="151" t="s">
        <v>420</v>
      </c>
      <c r="D335" s="145"/>
      <c r="E335" s="145"/>
      <c r="F335" s="145"/>
      <c r="G335" s="151"/>
      <c r="H335" s="145"/>
      <c r="I335" s="95">
        <v>7322.76</v>
      </c>
      <c r="J335" s="95">
        <v>0</v>
      </c>
      <c r="K335" s="95">
        <v>2242.34</v>
      </c>
      <c r="L335" s="144">
        <v>2335.31</v>
      </c>
      <c r="M335" s="145"/>
      <c r="N335" s="145"/>
      <c r="O335" s="144">
        <v>4577.6499999999996</v>
      </c>
      <c r="P335" s="145"/>
      <c r="Q335" s="145"/>
      <c r="R335" s="144">
        <v>0</v>
      </c>
      <c r="S335" s="145"/>
      <c r="U335" s="144">
        <f t="shared" si="6"/>
        <v>0.62512631849193467</v>
      </c>
      <c r="V335" s="145"/>
      <c r="W335" s="161" t="s">
        <v>121</v>
      </c>
      <c r="X335" s="145"/>
    </row>
    <row r="336" spans="2:24" ht="24" customHeight="1" x14ac:dyDescent="0.2">
      <c r="B336" s="94" t="s">
        <v>510</v>
      </c>
      <c r="C336" s="151" t="s">
        <v>421</v>
      </c>
      <c r="D336" s="145"/>
      <c r="E336" s="145"/>
      <c r="F336" s="145"/>
      <c r="G336" s="151"/>
      <c r="H336" s="145"/>
      <c r="I336" s="95">
        <v>866.64</v>
      </c>
      <c r="J336" s="95">
        <v>0</v>
      </c>
      <c r="K336" s="95">
        <v>984.97</v>
      </c>
      <c r="L336" s="144">
        <v>926.13</v>
      </c>
      <c r="M336" s="145"/>
      <c r="N336" s="145"/>
      <c r="O336" s="144">
        <v>1911.1</v>
      </c>
      <c r="P336" s="145"/>
      <c r="Q336" s="145"/>
      <c r="R336" s="144">
        <v>0</v>
      </c>
      <c r="S336" s="145"/>
      <c r="U336" s="144">
        <f t="shared" si="6"/>
        <v>2.2051832364072741</v>
      </c>
      <c r="V336" s="145"/>
      <c r="W336" s="161" t="s">
        <v>121</v>
      </c>
      <c r="X336" s="145"/>
    </row>
    <row r="337" spans="2:24" x14ac:dyDescent="0.2">
      <c r="B337" s="94" t="s">
        <v>249</v>
      </c>
      <c r="C337" s="151" t="s">
        <v>60</v>
      </c>
      <c r="D337" s="145"/>
      <c r="E337" s="145"/>
      <c r="F337" s="145"/>
      <c r="G337" s="151"/>
      <c r="H337" s="145"/>
      <c r="I337" s="95">
        <v>17146.13</v>
      </c>
      <c r="J337" s="95">
        <v>24200</v>
      </c>
      <c r="K337" s="95">
        <v>11241.07</v>
      </c>
      <c r="L337" s="144">
        <v>11257.78</v>
      </c>
      <c r="M337" s="145"/>
      <c r="N337" s="145"/>
      <c r="O337" s="144">
        <v>22498.85</v>
      </c>
      <c r="P337" s="145"/>
      <c r="Q337" s="145"/>
      <c r="R337" s="144">
        <v>1701.15</v>
      </c>
      <c r="S337" s="145"/>
      <c r="U337" s="144">
        <f t="shared" si="6"/>
        <v>1.312182399176957</v>
      </c>
      <c r="V337" s="145"/>
      <c r="W337" s="144">
        <f>O337/J337</f>
        <v>0.92970454545454539</v>
      </c>
      <c r="X337" s="145"/>
    </row>
    <row r="338" spans="2:24" x14ac:dyDescent="0.2">
      <c r="B338" s="94" t="s">
        <v>538</v>
      </c>
      <c r="C338" s="151" t="s">
        <v>539</v>
      </c>
      <c r="D338" s="145"/>
      <c r="E338" s="145"/>
      <c r="F338" s="145"/>
      <c r="G338" s="151"/>
      <c r="H338" s="145"/>
      <c r="I338" s="95">
        <v>3419.68</v>
      </c>
      <c r="J338" s="95">
        <v>0</v>
      </c>
      <c r="K338" s="95">
        <v>2377.56</v>
      </c>
      <c r="L338" s="144">
        <v>2915.33</v>
      </c>
      <c r="M338" s="145"/>
      <c r="N338" s="145"/>
      <c r="O338" s="144">
        <v>5292.89</v>
      </c>
      <c r="P338" s="145"/>
      <c r="Q338" s="145"/>
      <c r="R338" s="144">
        <v>0</v>
      </c>
      <c r="S338" s="145"/>
      <c r="U338" s="144">
        <f t="shared" si="6"/>
        <v>1.5477734758807844</v>
      </c>
      <c r="V338" s="145"/>
      <c r="W338" s="161" t="s">
        <v>121</v>
      </c>
      <c r="X338" s="145"/>
    </row>
    <row r="339" spans="2:24" x14ac:dyDescent="0.2">
      <c r="B339" s="94" t="s">
        <v>540</v>
      </c>
      <c r="C339" s="151" t="s">
        <v>541</v>
      </c>
      <c r="D339" s="145"/>
      <c r="E339" s="145"/>
      <c r="F339" s="145"/>
      <c r="G339" s="151"/>
      <c r="H339" s="145"/>
      <c r="I339" s="95">
        <v>12800.88</v>
      </c>
      <c r="J339" s="95">
        <v>0</v>
      </c>
      <c r="K339" s="95">
        <v>8317.19</v>
      </c>
      <c r="L339" s="144">
        <v>7765.83</v>
      </c>
      <c r="M339" s="145"/>
      <c r="N339" s="145"/>
      <c r="O339" s="144">
        <v>16083.02</v>
      </c>
      <c r="P339" s="145"/>
      <c r="Q339" s="145"/>
      <c r="R339" s="144">
        <v>0</v>
      </c>
      <c r="S339" s="145"/>
      <c r="U339" s="144">
        <f t="shared" si="6"/>
        <v>1.256399560030248</v>
      </c>
      <c r="V339" s="145"/>
      <c r="W339" s="161" t="s">
        <v>121</v>
      </c>
      <c r="X339" s="145"/>
    </row>
    <row r="340" spans="2:24" x14ac:dyDescent="0.2">
      <c r="B340" s="94" t="s">
        <v>542</v>
      </c>
      <c r="C340" s="151" t="s">
        <v>543</v>
      </c>
      <c r="D340" s="145"/>
      <c r="E340" s="145"/>
      <c r="F340" s="145"/>
      <c r="G340" s="151"/>
      <c r="H340" s="145"/>
      <c r="I340" s="95">
        <v>925.57</v>
      </c>
      <c r="J340" s="95">
        <v>0</v>
      </c>
      <c r="K340" s="95">
        <v>546.32000000000005</v>
      </c>
      <c r="L340" s="144">
        <v>576.62</v>
      </c>
      <c r="M340" s="145"/>
      <c r="N340" s="145"/>
      <c r="O340" s="144">
        <v>1122.94</v>
      </c>
      <c r="P340" s="145"/>
      <c r="Q340" s="145"/>
      <c r="R340" s="144">
        <v>0</v>
      </c>
      <c r="S340" s="145"/>
      <c r="U340" s="144">
        <f t="shared" si="6"/>
        <v>1.2132415700595309</v>
      </c>
      <c r="V340" s="145"/>
      <c r="W340" s="161" t="s">
        <v>121</v>
      </c>
      <c r="X340" s="145"/>
    </row>
    <row r="341" spans="2:24" x14ac:dyDescent="0.2">
      <c r="B341" s="94" t="s">
        <v>250</v>
      </c>
      <c r="C341" s="151" t="s">
        <v>61</v>
      </c>
      <c r="D341" s="145"/>
      <c r="E341" s="145"/>
      <c r="F341" s="145"/>
      <c r="G341" s="151"/>
      <c r="H341" s="145"/>
      <c r="I341" s="95">
        <v>47800.73</v>
      </c>
      <c r="J341" s="95">
        <v>63200</v>
      </c>
      <c r="K341" s="95">
        <v>37768.379999999997</v>
      </c>
      <c r="L341" s="144">
        <v>22838.07</v>
      </c>
      <c r="M341" s="145"/>
      <c r="N341" s="145"/>
      <c r="O341" s="144">
        <v>60606.45</v>
      </c>
      <c r="P341" s="145"/>
      <c r="Q341" s="145"/>
      <c r="R341" s="144">
        <v>2593.5500000000002</v>
      </c>
      <c r="S341" s="145"/>
      <c r="U341" s="144">
        <f t="shared" ref="U341:U404" si="8">O341/I341</f>
        <v>1.2678980007209093</v>
      </c>
      <c r="V341" s="145"/>
      <c r="W341" s="144">
        <f>O341/J341</f>
        <v>0.95896281645569614</v>
      </c>
      <c r="X341" s="145"/>
    </row>
    <row r="342" spans="2:24" x14ac:dyDescent="0.2">
      <c r="B342" s="94" t="s">
        <v>393</v>
      </c>
      <c r="C342" s="151" t="s">
        <v>394</v>
      </c>
      <c r="D342" s="145"/>
      <c r="E342" s="145"/>
      <c r="F342" s="145"/>
      <c r="G342" s="151"/>
      <c r="H342" s="145"/>
      <c r="I342" s="95">
        <v>19005.14</v>
      </c>
      <c r="J342" s="95">
        <v>0</v>
      </c>
      <c r="K342" s="95">
        <v>13090.45</v>
      </c>
      <c r="L342" s="144">
        <v>9799.2000000000007</v>
      </c>
      <c r="M342" s="145"/>
      <c r="N342" s="145"/>
      <c r="O342" s="144">
        <v>22889.65</v>
      </c>
      <c r="P342" s="145"/>
      <c r="Q342" s="145"/>
      <c r="R342" s="144">
        <v>0</v>
      </c>
      <c r="S342" s="145"/>
      <c r="U342" s="144">
        <f t="shared" si="8"/>
        <v>1.2043926011594759</v>
      </c>
      <c r="V342" s="145"/>
      <c r="W342" s="161" t="s">
        <v>121</v>
      </c>
      <c r="X342" s="145"/>
    </row>
    <row r="343" spans="2:24" x14ac:dyDescent="0.2">
      <c r="B343" s="94" t="s">
        <v>395</v>
      </c>
      <c r="C343" s="151" t="s">
        <v>396</v>
      </c>
      <c r="D343" s="145"/>
      <c r="E343" s="145"/>
      <c r="F343" s="145"/>
      <c r="G343" s="151"/>
      <c r="H343" s="145"/>
      <c r="I343" s="95">
        <v>26603.49</v>
      </c>
      <c r="J343" s="95">
        <v>0</v>
      </c>
      <c r="K343" s="95">
        <v>23704.15</v>
      </c>
      <c r="L343" s="144">
        <v>12209.84</v>
      </c>
      <c r="M343" s="145"/>
      <c r="N343" s="145"/>
      <c r="O343" s="144">
        <v>35913.99</v>
      </c>
      <c r="P343" s="145"/>
      <c r="Q343" s="145"/>
      <c r="R343" s="144">
        <v>0</v>
      </c>
      <c r="S343" s="145"/>
      <c r="U343" s="144">
        <f t="shared" si="8"/>
        <v>1.3499728794981409</v>
      </c>
      <c r="V343" s="145"/>
      <c r="W343" s="161" t="s">
        <v>121</v>
      </c>
      <c r="X343" s="145"/>
    </row>
    <row r="344" spans="2:24" x14ac:dyDescent="0.2">
      <c r="B344" s="94" t="s">
        <v>544</v>
      </c>
      <c r="C344" s="151" t="s">
        <v>545</v>
      </c>
      <c r="D344" s="145"/>
      <c r="E344" s="145"/>
      <c r="F344" s="145"/>
      <c r="G344" s="151"/>
      <c r="H344" s="145"/>
      <c r="I344" s="95">
        <v>2192.1</v>
      </c>
      <c r="J344" s="95">
        <v>0</v>
      </c>
      <c r="K344" s="95">
        <v>973.78</v>
      </c>
      <c r="L344" s="144">
        <v>829.03</v>
      </c>
      <c r="M344" s="145"/>
      <c r="N344" s="145"/>
      <c r="O344" s="144">
        <v>1802.81</v>
      </c>
      <c r="P344" s="145"/>
      <c r="Q344" s="145"/>
      <c r="R344" s="144">
        <v>0</v>
      </c>
      <c r="S344" s="145"/>
      <c r="U344" s="144">
        <f t="shared" si="8"/>
        <v>0.82241229870900057</v>
      </c>
      <c r="V344" s="145"/>
      <c r="W344" s="161" t="s">
        <v>121</v>
      </c>
      <c r="X344" s="145"/>
    </row>
    <row r="345" spans="2:24" ht="25.5" customHeight="1" x14ac:dyDescent="0.2">
      <c r="B345" s="94" t="s">
        <v>251</v>
      </c>
      <c r="C345" s="151" t="s">
        <v>252</v>
      </c>
      <c r="D345" s="145"/>
      <c r="E345" s="145"/>
      <c r="F345" s="145"/>
      <c r="G345" s="151"/>
      <c r="H345" s="145"/>
      <c r="I345" s="95">
        <v>3231.85</v>
      </c>
      <c r="J345" s="95">
        <v>3900</v>
      </c>
      <c r="K345" s="95">
        <v>582.78</v>
      </c>
      <c r="L345" s="144">
        <v>2119.8200000000002</v>
      </c>
      <c r="M345" s="145"/>
      <c r="N345" s="145"/>
      <c r="O345" s="144">
        <v>2702.6</v>
      </c>
      <c r="P345" s="145"/>
      <c r="Q345" s="145"/>
      <c r="R345" s="144">
        <v>1197.4000000000001</v>
      </c>
      <c r="S345" s="145"/>
      <c r="U345" s="144">
        <f t="shared" si="8"/>
        <v>0.83623930566084437</v>
      </c>
      <c r="V345" s="145"/>
      <c r="W345" s="144">
        <f>O345/J345</f>
        <v>0.69297435897435899</v>
      </c>
      <c r="X345" s="145"/>
    </row>
    <row r="346" spans="2:24" ht="25.5" customHeight="1" x14ac:dyDescent="0.2">
      <c r="B346" s="101">
        <v>322410</v>
      </c>
      <c r="C346" s="151" t="s">
        <v>424</v>
      </c>
      <c r="D346" s="145"/>
      <c r="E346" s="145"/>
      <c r="F346" s="145"/>
      <c r="G346" s="94"/>
      <c r="I346" s="95">
        <v>141.80000000000001</v>
      </c>
      <c r="J346" s="95">
        <v>0</v>
      </c>
      <c r="K346" s="95">
        <v>0</v>
      </c>
      <c r="L346" s="144">
        <v>0</v>
      </c>
      <c r="M346" s="145"/>
      <c r="N346" s="145"/>
      <c r="O346" s="144">
        <v>0</v>
      </c>
      <c r="P346" s="145"/>
      <c r="Q346" s="145"/>
      <c r="R346" s="144">
        <v>0</v>
      </c>
      <c r="S346" s="145"/>
      <c r="U346" s="144">
        <f>O346/I346</f>
        <v>0</v>
      </c>
      <c r="V346" s="145"/>
      <c r="W346" s="161" t="s">
        <v>121</v>
      </c>
      <c r="X346" s="145"/>
    </row>
    <row r="347" spans="2:24" ht="23.25" customHeight="1" x14ac:dyDescent="0.2">
      <c r="B347" s="94" t="s">
        <v>425</v>
      </c>
      <c r="C347" s="151" t="s">
        <v>426</v>
      </c>
      <c r="D347" s="145"/>
      <c r="E347" s="145"/>
      <c r="F347" s="145"/>
      <c r="G347" s="151"/>
      <c r="H347" s="145"/>
      <c r="I347" s="95">
        <v>2466.75</v>
      </c>
      <c r="J347" s="95">
        <v>0</v>
      </c>
      <c r="K347" s="95">
        <v>403.51</v>
      </c>
      <c r="L347" s="144">
        <v>1706.35</v>
      </c>
      <c r="M347" s="145"/>
      <c r="N347" s="145"/>
      <c r="O347" s="144">
        <v>2109.86</v>
      </c>
      <c r="P347" s="145"/>
      <c r="Q347" s="145"/>
      <c r="R347" s="144">
        <v>0</v>
      </c>
      <c r="S347" s="145"/>
      <c r="U347" s="144">
        <f t="shared" si="8"/>
        <v>0.85531975271105709</v>
      </c>
      <c r="V347" s="145"/>
      <c r="W347" s="161" t="s">
        <v>121</v>
      </c>
      <c r="X347" s="145"/>
    </row>
    <row r="348" spans="2:24" ht="24" customHeight="1" x14ac:dyDescent="0.2">
      <c r="B348" s="94" t="s">
        <v>546</v>
      </c>
      <c r="C348" s="151" t="s">
        <v>547</v>
      </c>
      <c r="D348" s="145"/>
      <c r="E348" s="145"/>
      <c r="F348" s="145"/>
      <c r="G348" s="151"/>
      <c r="H348" s="145"/>
      <c r="I348" s="95">
        <v>120.99</v>
      </c>
      <c r="J348" s="95">
        <v>0</v>
      </c>
      <c r="K348" s="95">
        <v>42.88</v>
      </c>
      <c r="L348" s="144">
        <v>5.64</v>
      </c>
      <c r="M348" s="145"/>
      <c r="N348" s="145"/>
      <c r="O348" s="144">
        <v>48.52</v>
      </c>
      <c r="P348" s="145"/>
      <c r="Q348" s="145"/>
      <c r="R348" s="144">
        <v>0</v>
      </c>
      <c r="S348" s="145"/>
      <c r="U348" s="144">
        <f t="shared" si="8"/>
        <v>0.40102487808909831</v>
      </c>
      <c r="V348" s="145"/>
      <c r="W348" s="161" t="s">
        <v>121</v>
      </c>
      <c r="X348" s="145"/>
    </row>
    <row r="349" spans="2:24" ht="26.25" customHeight="1" x14ac:dyDescent="0.2">
      <c r="B349" s="94" t="s">
        <v>427</v>
      </c>
      <c r="C349" s="151" t="s">
        <v>428</v>
      </c>
      <c r="D349" s="145"/>
      <c r="E349" s="145"/>
      <c r="F349" s="145"/>
      <c r="G349" s="151"/>
      <c r="H349" s="145"/>
      <c r="I349" s="95">
        <v>502.3</v>
      </c>
      <c r="J349" s="95">
        <v>0</v>
      </c>
      <c r="K349" s="95">
        <v>136.38999999999999</v>
      </c>
      <c r="L349" s="144">
        <v>407.83</v>
      </c>
      <c r="M349" s="145"/>
      <c r="N349" s="145"/>
      <c r="O349" s="144">
        <v>544.22</v>
      </c>
      <c r="P349" s="145"/>
      <c r="Q349" s="145"/>
      <c r="R349" s="144">
        <v>0</v>
      </c>
      <c r="S349" s="145"/>
      <c r="U349" s="144">
        <f t="shared" si="8"/>
        <v>1.0834561019311169</v>
      </c>
      <c r="V349" s="145"/>
      <c r="W349" s="161" t="s">
        <v>121</v>
      </c>
      <c r="X349" s="145"/>
    </row>
    <row r="350" spans="2:24" x14ac:dyDescent="0.2">
      <c r="B350" s="94" t="s">
        <v>253</v>
      </c>
      <c r="C350" s="151" t="s">
        <v>63</v>
      </c>
      <c r="D350" s="145"/>
      <c r="E350" s="145"/>
      <c r="F350" s="145"/>
      <c r="G350" s="151"/>
      <c r="H350" s="145"/>
      <c r="I350" s="95">
        <v>501.66</v>
      </c>
      <c r="J350" s="95">
        <v>1200</v>
      </c>
      <c r="K350" s="95">
        <v>657.11</v>
      </c>
      <c r="L350" s="144">
        <v>868.02</v>
      </c>
      <c r="M350" s="145"/>
      <c r="N350" s="145"/>
      <c r="O350" s="144">
        <v>1525.13</v>
      </c>
      <c r="P350" s="145"/>
      <c r="Q350" s="145"/>
      <c r="R350" s="144">
        <v>-325.13</v>
      </c>
      <c r="S350" s="145"/>
      <c r="U350" s="144">
        <f t="shared" si="8"/>
        <v>3.040166646732847</v>
      </c>
      <c r="V350" s="145"/>
      <c r="W350" s="144">
        <f>O350/J350</f>
        <v>1.2709416666666669</v>
      </c>
      <c r="X350" s="145"/>
    </row>
    <row r="351" spans="2:24" x14ac:dyDescent="0.2">
      <c r="B351" s="94" t="s">
        <v>429</v>
      </c>
      <c r="C351" s="151" t="s">
        <v>430</v>
      </c>
      <c r="D351" s="145"/>
      <c r="E351" s="145"/>
      <c r="F351" s="145"/>
      <c r="G351" s="151"/>
      <c r="H351" s="145"/>
      <c r="I351" s="95">
        <v>501.66</v>
      </c>
      <c r="J351" s="95">
        <v>0</v>
      </c>
      <c r="K351" s="95">
        <v>657.11</v>
      </c>
      <c r="L351" s="144">
        <v>868.02</v>
      </c>
      <c r="M351" s="145"/>
      <c r="N351" s="145"/>
      <c r="O351" s="144">
        <v>1525.13</v>
      </c>
      <c r="P351" s="145"/>
      <c r="Q351" s="145"/>
      <c r="R351" s="144">
        <v>0</v>
      </c>
      <c r="S351" s="145"/>
      <c r="U351" s="144">
        <f t="shared" si="8"/>
        <v>3.040166646732847</v>
      </c>
      <c r="V351" s="145"/>
      <c r="W351" s="161" t="s">
        <v>121</v>
      </c>
      <c r="X351" s="145"/>
    </row>
    <row r="352" spans="2:24" x14ac:dyDescent="0.2">
      <c r="B352" s="94" t="s">
        <v>254</v>
      </c>
      <c r="C352" s="151" t="s">
        <v>64</v>
      </c>
      <c r="D352" s="145"/>
      <c r="E352" s="145"/>
      <c r="F352" s="145"/>
      <c r="G352" s="151"/>
      <c r="H352" s="145"/>
      <c r="I352" s="95">
        <v>2857.69</v>
      </c>
      <c r="J352" s="95">
        <v>2300</v>
      </c>
      <c r="K352" s="95">
        <v>314.8</v>
      </c>
      <c r="L352" s="144">
        <v>1966.25</v>
      </c>
      <c r="M352" s="145"/>
      <c r="N352" s="145"/>
      <c r="O352" s="144">
        <v>2281.0500000000002</v>
      </c>
      <c r="P352" s="145"/>
      <c r="Q352" s="145"/>
      <c r="R352" s="144">
        <v>18.95</v>
      </c>
      <c r="S352" s="145"/>
      <c r="U352" s="144">
        <f t="shared" si="8"/>
        <v>0.79821464189607694</v>
      </c>
      <c r="V352" s="145"/>
      <c r="W352" s="144">
        <f>O352/J352</f>
        <v>0.99176086956521747</v>
      </c>
      <c r="X352" s="145"/>
    </row>
    <row r="353" spans="2:24" x14ac:dyDescent="0.2">
      <c r="B353" s="94" t="s">
        <v>431</v>
      </c>
      <c r="C353" s="151" t="s">
        <v>64</v>
      </c>
      <c r="D353" s="145"/>
      <c r="E353" s="145"/>
      <c r="F353" s="145"/>
      <c r="G353" s="151"/>
      <c r="H353" s="145"/>
      <c r="I353" s="95">
        <v>2857.69</v>
      </c>
      <c r="J353" s="95">
        <v>0</v>
      </c>
      <c r="K353" s="95">
        <v>314.8</v>
      </c>
      <c r="L353" s="144">
        <v>1966.25</v>
      </c>
      <c r="M353" s="145"/>
      <c r="N353" s="145"/>
      <c r="O353" s="144">
        <v>2281.0500000000002</v>
      </c>
      <c r="P353" s="145"/>
      <c r="Q353" s="145"/>
      <c r="R353" s="144">
        <v>0</v>
      </c>
      <c r="S353" s="145"/>
      <c r="U353" s="144">
        <f t="shared" si="8"/>
        <v>0.79821464189607694</v>
      </c>
      <c r="V353" s="145"/>
      <c r="W353" s="161" t="s">
        <v>121</v>
      </c>
      <c r="X353" s="145"/>
    </row>
    <row r="354" spans="2:24" x14ac:dyDescent="0.2">
      <c r="B354" s="94" t="s">
        <v>255</v>
      </c>
      <c r="C354" s="151" t="s">
        <v>65</v>
      </c>
      <c r="D354" s="145"/>
      <c r="E354" s="145"/>
      <c r="F354" s="145"/>
      <c r="G354" s="151"/>
      <c r="H354" s="145"/>
      <c r="I354" s="95">
        <v>162732.35999999999</v>
      </c>
      <c r="J354" s="95">
        <v>189900</v>
      </c>
      <c r="K354" s="95">
        <v>71633.210000000006</v>
      </c>
      <c r="L354" s="144">
        <v>74284.800000000003</v>
      </c>
      <c r="M354" s="145"/>
      <c r="N354" s="145"/>
      <c r="O354" s="144">
        <v>145918.01</v>
      </c>
      <c r="P354" s="145"/>
      <c r="Q354" s="145"/>
      <c r="R354" s="144">
        <v>43981.99</v>
      </c>
      <c r="S354" s="145"/>
      <c r="U354" s="144">
        <f t="shared" si="8"/>
        <v>0.89667482238935159</v>
      </c>
      <c r="V354" s="145"/>
      <c r="W354" s="144">
        <f>O354/J354</f>
        <v>0.76839394418114804</v>
      </c>
      <c r="X354" s="145"/>
    </row>
    <row r="355" spans="2:24" x14ac:dyDescent="0.2">
      <c r="B355" s="94" t="s">
        <v>256</v>
      </c>
      <c r="C355" s="151" t="s">
        <v>66</v>
      </c>
      <c r="D355" s="145"/>
      <c r="E355" s="145"/>
      <c r="F355" s="145"/>
      <c r="G355" s="151"/>
      <c r="H355" s="145"/>
      <c r="I355" s="95">
        <v>9363.34</v>
      </c>
      <c r="J355" s="95">
        <v>11500</v>
      </c>
      <c r="K355" s="95">
        <v>3943.64</v>
      </c>
      <c r="L355" s="144">
        <v>3898.32</v>
      </c>
      <c r="M355" s="145"/>
      <c r="N355" s="145"/>
      <c r="O355" s="144">
        <v>7841.96</v>
      </c>
      <c r="P355" s="145"/>
      <c r="Q355" s="145"/>
      <c r="R355" s="144">
        <v>3658.04</v>
      </c>
      <c r="S355" s="145"/>
      <c r="U355" s="144">
        <f t="shared" si="8"/>
        <v>0.83751738161809786</v>
      </c>
      <c r="V355" s="145"/>
      <c r="W355" s="144">
        <f>O355/J355</f>
        <v>0.68190956521739132</v>
      </c>
      <c r="X355" s="145"/>
    </row>
    <row r="356" spans="2:24" x14ac:dyDescent="0.2">
      <c r="B356" s="94" t="s">
        <v>397</v>
      </c>
      <c r="C356" s="151" t="s">
        <v>398</v>
      </c>
      <c r="D356" s="145"/>
      <c r="E356" s="145"/>
      <c r="F356" s="145"/>
      <c r="G356" s="151"/>
      <c r="H356" s="145"/>
      <c r="I356" s="95">
        <v>7682.21</v>
      </c>
      <c r="J356" s="95">
        <v>0</v>
      </c>
      <c r="K356" s="95">
        <v>2857.28</v>
      </c>
      <c r="L356" s="144">
        <v>2795.98</v>
      </c>
      <c r="M356" s="145"/>
      <c r="N356" s="145"/>
      <c r="O356" s="144">
        <v>5653.26</v>
      </c>
      <c r="P356" s="145"/>
      <c r="Q356" s="145"/>
      <c r="R356" s="144">
        <v>0</v>
      </c>
      <c r="S356" s="145"/>
      <c r="U356" s="144">
        <f t="shared" si="8"/>
        <v>0.73588980254379932</v>
      </c>
      <c r="V356" s="145"/>
      <c r="W356" s="161" t="s">
        <v>121</v>
      </c>
      <c r="X356" s="145"/>
    </row>
    <row r="357" spans="2:24" x14ac:dyDescent="0.2">
      <c r="B357" s="94" t="s">
        <v>432</v>
      </c>
      <c r="C357" s="151" t="s">
        <v>433</v>
      </c>
      <c r="D357" s="145"/>
      <c r="E357" s="145"/>
      <c r="F357" s="145"/>
      <c r="G357" s="151"/>
      <c r="H357" s="145"/>
      <c r="I357" s="95">
        <v>1506.94</v>
      </c>
      <c r="J357" s="95">
        <v>0</v>
      </c>
      <c r="K357" s="95">
        <v>1056.3699999999999</v>
      </c>
      <c r="L357" s="144">
        <v>1080.8499999999999</v>
      </c>
      <c r="M357" s="145"/>
      <c r="N357" s="145"/>
      <c r="O357" s="144">
        <v>2137.2199999999998</v>
      </c>
      <c r="P357" s="145"/>
      <c r="Q357" s="145"/>
      <c r="R357" s="144">
        <v>0</v>
      </c>
      <c r="S357" s="145"/>
      <c r="U357" s="144">
        <f t="shared" si="8"/>
        <v>1.4182515561336215</v>
      </c>
      <c r="V357" s="145"/>
      <c r="W357" s="161" t="s">
        <v>121</v>
      </c>
      <c r="X357" s="145"/>
    </row>
    <row r="358" spans="2:24" x14ac:dyDescent="0.2">
      <c r="B358" s="94" t="s">
        <v>434</v>
      </c>
      <c r="C358" s="151" t="s">
        <v>435</v>
      </c>
      <c r="D358" s="145"/>
      <c r="E358" s="145"/>
      <c r="F358" s="145"/>
      <c r="G358" s="151"/>
      <c r="H358" s="145"/>
      <c r="I358" s="95">
        <v>174.2</v>
      </c>
      <c r="J358" s="95">
        <v>0</v>
      </c>
      <c r="K358" s="95">
        <v>29.99</v>
      </c>
      <c r="L358" s="144">
        <v>21.49</v>
      </c>
      <c r="M358" s="145"/>
      <c r="N358" s="145"/>
      <c r="O358" s="144">
        <v>51.48</v>
      </c>
      <c r="P358" s="145"/>
      <c r="Q358" s="145"/>
      <c r="R358" s="144">
        <v>0</v>
      </c>
      <c r="S358" s="145"/>
      <c r="U358" s="144">
        <f t="shared" si="8"/>
        <v>0.29552238805970149</v>
      </c>
      <c r="V358" s="145"/>
      <c r="W358" s="161" t="s">
        <v>121</v>
      </c>
      <c r="X358" s="145"/>
    </row>
    <row r="359" spans="2:24" ht="24.75" customHeight="1" x14ac:dyDescent="0.2">
      <c r="B359" s="94" t="s">
        <v>257</v>
      </c>
      <c r="C359" s="151" t="s">
        <v>258</v>
      </c>
      <c r="D359" s="145"/>
      <c r="E359" s="145"/>
      <c r="F359" s="145"/>
      <c r="G359" s="151"/>
      <c r="H359" s="145"/>
      <c r="I359" s="95">
        <v>19702.759999999998</v>
      </c>
      <c r="J359" s="95">
        <v>15600</v>
      </c>
      <c r="K359" s="95">
        <v>217.79</v>
      </c>
      <c r="L359" s="144">
        <v>9522.93</v>
      </c>
      <c r="M359" s="145"/>
      <c r="N359" s="145"/>
      <c r="O359" s="144">
        <v>9740.7199999999993</v>
      </c>
      <c r="P359" s="145"/>
      <c r="Q359" s="145"/>
      <c r="R359" s="144">
        <v>5859.28</v>
      </c>
      <c r="S359" s="145"/>
      <c r="U359" s="144">
        <f t="shared" si="8"/>
        <v>0.49438352799303248</v>
      </c>
      <c r="V359" s="145"/>
      <c r="W359" s="144">
        <f>O359/J359</f>
        <v>0.62440512820512817</v>
      </c>
      <c r="X359" s="145"/>
    </row>
    <row r="360" spans="2:24" ht="24.75" customHeight="1" x14ac:dyDescent="0.2">
      <c r="B360" s="94" t="s">
        <v>399</v>
      </c>
      <c r="C360" s="151" t="s">
        <v>400</v>
      </c>
      <c r="D360" s="145"/>
      <c r="E360" s="145"/>
      <c r="F360" s="145"/>
      <c r="G360" s="151"/>
      <c r="H360" s="145"/>
      <c r="I360" s="95">
        <v>2817.39</v>
      </c>
      <c r="J360" s="95">
        <v>0</v>
      </c>
      <c r="K360" s="95">
        <v>41.17</v>
      </c>
      <c r="L360" s="144">
        <v>1050.74</v>
      </c>
      <c r="M360" s="145"/>
      <c r="N360" s="145"/>
      <c r="O360" s="144">
        <v>1091.9100000000001</v>
      </c>
      <c r="P360" s="145"/>
      <c r="Q360" s="145"/>
      <c r="R360" s="144">
        <v>0</v>
      </c>
      <c r="S360" s="145"/>
      <c r="U360" s="144">
        <f t="shared" si="8"/>
        <v>0.38756082757445726</v>
      </c>
      <c r="V360" s="145"/>
      <c r="W360" s="161" t="s">
        <v>121</v>
      </c>
      <c r="X360" s="145"/>
    </row>
    <row r="361" spans="2:24" ht="27.75" customHeight="1" x14ac:dyDescent="0.2">
      <c r="B361" s="94" t="s">
        <v>436</v>
      </c>
      <c r="C361" s="151" t="s">
        <v>437</v>
      </c>
      <c r="D361" s="145"/>
      <c r="E361" s="145"/>
      <c r="F361" s="145"/>
      <c r="G361" s="151"/>
      <c r="H361" s="145"/>
      <c r="I361" s="95">
        <v>16670.37</v>
      </c>
      <c r="J361" s="95">
        <v>0</v>
      </c>
      <c r="K361" s="95">
        <v>0</v>
      </c>
      <c r="L361" s="144">
        <v>4533.08</v>
      </c>
      <c r="M361" s="145"/>
      <c r="N361" s="145"/>
      <c r="O361" s="144">
        <v>4533.08</v>
      </c>
      <c r="P361" s="145"/>
      <c r="Q361" s="145"/>
      <c r="R361" s="144">
        <v>0</v>
      </c>
      <c r="S361" s="145"/>
      <c r="U361" s="144">
        <f t="shared" si="8"/>
        <v>0.27192437840311884</v>
      </c>
      <c r="V361" s="145"/>
      <c r="W361" s="161" t="s">
        <v>121</v>
      </c>
      <c r="X361" s="145"/>
    </row>
    <row r="362" spans="2:24" ht="29.25" customHeight="1" x14ac:dyDescent="0.2">
      <c r="B362" s="94" t="s">
        <v>548</v>
      </c>
      <c r="C362" s="151" t="s">
        <v>549</v>
      </c>
      <c r="D362" s="145"/>
      <c r="E362" s="145"/>
      <c r="F362" s="145"/>
      <c r="G362" s="151"/>
      <c r="H362" s="145"/>
      <c r="I362" s="95">
        <v>215</v>
      </c>
      <c r="J362" s="95">
        <v>0</v>
      </c>
      <c r="K362" s="95">
        <v>176.62</v>
      </c>
      <c r="L362" s="144">
        <v>3939.11</v>
      </c>
      <c r="M362" s="145"/>
      <c r="N362" s="145"/>
      <c r="O362" s="144">
        <v>4115.7299999999996</v>
      </c>
      <c r="P362" s="145"/>
      <c r="Q362" s="145"/>
      <c r="R362" s="144">
        <v>0</v>
      </c>
      <c r="S362" s="145"/>
      <c r="U362" s="144">
        <f t="shared" si="8"/>
        <v>19.142930232558136</v>
      </c>
      <c r="V362" s="145"/>
      <c r="W362" s="161" t="s">
        <v>121</v>
      </c>
      <c r="X362" s="145"/>
    </row>
    <row r="363" spans="2:24" x14ac:dyDescent="0.2">
      <c r="B363" s="94" t="s">
        <v>259</v>
      </c>
      <c r="C363" s="151" t="s">
        <v>68</v>
      </c>
      <c r="D363" s="145"/>
      <c r="E363" s="145"/>
      <c r="F363" s="145"/>
      <c r="G363" s="151"/>
      <c r="H363" s="145"/>
      <c r="I363" s="95">
        <v>18073.400000000001</v>
      </c>
      <c r="J363" s="95">
        <v>17900</v>
      </c>
      <c r="K363" s="95">
        <v>7163.4</v>
      </c>
      <c r="L363" s="144">
        <v>5717.41</v>
      </c>
      <c r="M363" s="145"/>
      <c r="N363" s="145"/>
      <c r="O363" s="144">
        <v>12880.81</v>
      </c>
      <c r="P363" s="145"/>
      <c r="Q363" s="145"/>
      <c r="R363" s="144">
        <v>5019.1899999999996</v>
      </c>
      <c r="S363" s="145"/>
      <c r="U363" s="144">
        <f t="shared" si="8"/>
        <v>0.71269434638750861</v>
      </c>
      <c r="V363" s="145"/>
      <c r="W363" s="144">
        <f>O363/J363</f>
        <v>0.71959832402234636</v>
      </c>
      <c r="X363" s="145"/>
    </row>
    <row r="364" spans="2:24" x14ac:dyDescent="0.2">
      <c r="B364" s="94" t="s">
        <v>550</v>
      </c>
      <c r="C364" s="151" t="s">
        <v>551</v>
      </c>
      <c r="D364" s="145"/>
      <c r="E364" s="145"/>
      <c r="F364" s="145"/>
      <c r="G364" s="151"/>
      <c r="H364" s="145"/>
      <c r="I364" s="95">
        <v>17563.740000000002</v>
      </c>
      <c r="J364" s="95">
        <v>0</v>
      </c>
      <c r="K364" s="95">
        <v>6908.52</v>
      </c>
      <c r="L364" s="144">
        <v>5462.53</v>
      </c>
      <c r="M364" s="145"/>
      <c r="N364" s="145"/>
      <c r="O364" s="144">
        <v>12371.05</v>
      </c>
      <c r="P364" s="145"/>
      <c r="Q364" s="145"/>
      <c r="R364" s="144">
        <v>0</v>
      </c>
      <c r="S364" s="145"/>
      <c r="U364" s="144">
        <f t="shared" si="8"/>
        <v>0.70435169274881082</v>
      </c>
      <c r="V364" s="145"/>
      <c r="W364" s="161" t="s">
        <v>121</v>
      </c>
      <c r="X364" s="145"/>
    </row>
    <row r="365" spans="2:24" x14ac:dyDescent="0.2">
      <c r="B365" s="94" t="s">
        <v>438</v>
      </c>
      <c r="C365" s="151" t="s">
        <v>439</v>
      </c>
      <c r="D365" s="145"/>
      <c r="E365" s="145"/>
      <c r="F365" s="145"/>
      <c r="G365" s="151"/>
      <c r="H365" s="145"/>
      <c r="I365" s="95">
        <v>509.66</v>
      </c>
      <c r="J365" s="95">
        <v>0</v>
      </c>
      <c r="K365" s="95">
        <v>254.88</v>
      </c>
      <c r="L365" s="144">
        <v>254.88</v>
      </c>
      <c r="M365" s="145"/>
      <c r="N365" s="145"/>
      <c r="O365" s="144">
        <v>509.76</v>
      </c>
      <c r="P365" s="145"/>
      <c r="Q365" s="145"/>
      <c r="R365" s="144">
        <v>0</v>
      </c>
      <c r="S365" s="145"/>
      <c r="U365" s="144">
        <f t="shared" si="8"/>
        <v>1.0001962092375309</v>
      </c>
      <c r="V365" s="145"/>
      <c r="W365" s="161" t="s">
        <v>121</v>
      </c>
      <c r="X365" s="145"/>
    </row>
    <row r="366" spans="2:24" x14ac:dyDescent="0.2">
      <c r="B366" s="94" t="s">
        <v>260</v>
      </c>
      <c r="C366" s="151" t="s">
        <v>69</v>
      </c>
      <c r="D366" s="145"/>
      <c r="E366" s="145"/>
      <c r="F366" s="145"/>
      <c r="G366" s="151"/>
      <c r="H366" s="145"/>
      <c r="I366" s="95">
        <v>28338.53</v>
      </c>
      <c r="J366" s="95">
        <v>30000</v>
      </c>
      <c r="K366" s="95">
        <v>15830.49</v>
      </c>
      <c r="L366" s="144">
        <v>15459.65</v>
      </c>
      <c r="M366" s="145"/>
      <c r="N366" s="145"/>
      <c r="O366" s="144">
        <v>31290.14</v>
      </c>
      <c r="P366" s="145"/>
      <c r="Q366" s="145"/>
      <c r="R366" s="144">
        <v>-1290.1400000000001</v>
      </c>
      <c r="S366" s="145"/>
      <c r="U366" s="144">
        <f t="shared" si="8"/>
        <v>1.1041553672685209</v>
      </c>
      <c r="V366" s="145"/>
      <c r="W366" s="144">
        <f>O366/J366</f>
        <v>1.0430046666666666</v>
      </c>
      <c r="X366" s="145"/>
    </row>
    <row r="367" spans="2:24" x14ac:dyDescent="0.2">
      <c r="B367" s="94" t="s">
        <v>440</v>
      </c>
      <c r="C367" s="151" t="s">
        <v>441</v>
      </c>
      <c r="D367" s="145"/>
      <c r="E367" s="145"/>
      <c r="F367" s="145"/>
      <c r="G367" s="151"/>
      <c r="H367" s="145"/>
      <c r="I367" s="95">
        <v>9393.3700000000008</v>
      </c>
      <c r="J367" s="95">
        <v>0</v>
      </c>
      <c r="K367" s="95">
        <v>5091.79</v>
      </c>
      <c r="L367" s="144">
        <v>5511</v>
      </c>
      <c r="M367" s="145"/>
      <c r="N367" s="145"/>
      <c r="O367" s="144">
        <v>10602.79</v>
      </c>
      <c r="P367" s="145"/>
      <c r="Q367" s="145"/>
      <c r="R367" s="144">
        <v>0</v>
      </c>
      <c r="S367" s="145"/>
      <c r="U367" s="144">
        <f t="shared" si="8"/>
        <v>1.1287525137410748</v>
      </c>
      <c r="V367" s="145"/>
      <c r="W367" s="161" t="s">
        <v>121</v>
      </c>
      <c r="X367" s="145"/>
    </row>
    <row r="368" spans="2:24" x14ac:dyDescent="0.2">
      <c r="B368" s="94" t="s">
        <v>442</v>
      </c>
      <c r="C368" s="151" t="s">
        <v>443</v>
      </c>
      <c r="D368" s="145"/>
      <c r="E368" s="145"/>
      <c r="F368" s="145"/>
      <c r="G368" s="151"/>
      <c r="H368" s="145"/>
      <c r="I368" s="95">
        <v>4461.3999999999996</v>
      </c>
      <c r="J368" s="95">
        <v>0</v>
      </c>
      <c r="K368" s="95">
        <v>3607.11</v>
      </c>
      <c r="L368" s="144">
        <v>2742.41</v>
      </c>
      <c r="M368" s="145"/>
      <c r="N368" s="145"/>
      <c r="O368" s="144">
        <v>6349.52</v>
      </c>
      <c r="P368" s="145"/>
      <c r="Q368" s="145"/>
      <c r="R368" s="144">
        <v>0</v>
      </c>
      <c r="S368" s="145"/>
      <c r="U368" s="144">
        <f t="shared" si="8"/>
        <v>1.4232124445241405</v>
      </c>
      <c r="V368" s="145"/>
      <c r="W368" s="161" t="s">
        <v>121</v>
      </c>
      <c r="X368" s="145"/>
    </row>
    <row r="369" spans="2:24" x14ac:dyDescent="0.2">
      <c r="B369" s="94" t="s">
        <v>444</v>
      </c>
      <c r="C369" s="151" t="s">
        <v>445</v>
      </c>
      <c r="D369" s="145"/>
      <c r="E369" s="145"/>
      <c r="F369" s="145"/>
      <c r="G369" s="151"/>
      <c r="H369" s="145"/>
      <c r="I369" s="95">
        <v>13610.18</v>
      </c>
      <c r="J369" s="95">
        <v>0</v>
      </c>
      <c r="K369" s="95">
        <v>6758.22</v>
      </c>
      <c r="L369" s="144">
        <v>6405.16</v>
      </c>
      <c r="M369" s="145"/>
      <c r="N369" s="145"/>
      <c r="O369" s="144">
        <v>13163.38</v>
      </c>
      <c r="P369" s="145"/>
      <c r="Q369" s="145"/>
      <c r="R369" s="144">
        <v>0</v>
      </c>
      <c r="S369" s="145"/>
      <c r="U369" s="144">
        <f t="shared" si="8"/>
        <v>0.96717163182265031</v>
      </c>
      <c r="V369" s="145"/>
      <c r="W369" s="161" t="s">
        <v>121</v>
      </c>
      <c r="X369" s="145"/>
    </row>
    <row r="370" spans="2:24" x14ac:dyDescent="0.2">
      <c r="B370" s="94" t="s">
        <v>446</v>
      </c>
      <c r="C370" s="151" t="s">
        <v>447</v>
      </c>
      <c r="D370" s="145"/>
      <c r="E370" s="145"/>
      <c r="F370" s="145"/>
      <c r="G370" s="151"/>
      <c r="H370" s="145"/>
      <c r="I370" s="95">
        <v>873.58</v>
      </c>
      <c r="J370" s="95">
        <v>0</v>
      </c>
      <c r="K370" s="95">
        <v>373.37</v>
      </c>
      <c r="L370" s="144">
        <v>801.08</v>
      </c>
      <c r="M370" s="145"/>
      <c r="N370" s="145"/>
      <c r="O370" s="144">
        <v>1174.45</v>
      </c>
      <c r="P370" s="145"/>
      <c r="Q370" s="145"/>
      <c r="R370" s="144">
        <v>0</v>
      </c>
      <c r="S370" s="145"/>
      <c r="U370" s="144">
        <f t="shared" si="8"/>
        <v>1.3444103573799766</v>
      </c>
      <c r="V370" s="145"/>
      <c r="W370" s="161" t="s">
        <v>121</v>
      </c>
      <c r="X370" s="145"/>
    </row>
    <row r="371" spans="2:24" x14ac:dyDescent="0.2">
      <c r="B371" s="94" t="s">
        <v>261</v>
      </c>
      <c r="C371" s="151" t="s">
        <v>70</v>
      </c>
      <c r="D371" s="145"/>
      <c r="E371" s="145"/>
      <c r="F371" s="145"/>
      <c r="G371" s="151"/>
      <c r="H371" s="145"/>
      <c r="I371" s="95">
        <v>21679.97</v>
      </c>
      <c r="J371" s="95">
        <v>26000</v>
      </c>
      <c r="K371" s="95">
        <v>8826.4500000000007</v>
      </c>
      <c r="L371" s="144">
        <v>13387.94</v>
      </c>
      <c r="M371" s="145"/>
      <c r="N371" s="145"/>
      <c r="O371" s="144">
        <v>22214.39</v>
      </c>
      <c r="P371" s="145"/>
      <c r="Q371" s="145"/>
      <c r="R371" s="144">
        <v>3785.61</v>
      </c>
      <c r="S371" s="145"/>
      <c r="U371" s="144">
        <f t="shared" si="8"/>
        <v>1.0246504031140264</v>
      </c>
      <c r="V371" s="145"/>
      <c r="W371" s="144">
        <f>O371/J371</f>
        <v>0.8543996153846154</v>
      </c>
      <c r="X371" s="145"/>
    </row>
    <row r="372" spans="2:24" x14ac:dyDescent="0.2">
      <c r="B372" s="94" t="s">
        <v>448</v>
      </c>
      <c r="C372" s="151" t="s">
        <v>449</v>
      </c>
      <c r="D372" s="145"/>
      <c r="E372" s="145"/>
      <c r="F372" s="145"/>
      <c r="G372" s="151"/>
      <c r="H372" s="145"/>
      <c r="I372" s="95">
        <v>820.52</v>
      </c>
      <c r="J372" s="95">
        <v>0</v>
      </c>
      <c r="K372" s="95">
        <v>385.26</v>
      </c>
      <c r="L372" s="144">
        <v>385.26</v>
      </c>
      <c r="M372" s="145"/>
      <c r="N372" s="145"/>
      <c r="O372" s="144">
        <v>770.52</v>
      </c>
      <c r="P372" s="145"/>
      <c r="Q372" s="145"/>
      <c r="R372" s="144">
        <v>0</v>
      </c>
      <c r="S372" s="145"/>
      <c r="U372" s="144">
        <f t="shared" si="8"/>
        <v>0.93906303319845952</v>
      </c>
      <c r="V372" s="145"/>
      <c r="W372" s="161" t="s">
        <v>121</v>
      </c>
      <c r="X372" s="145"/>
    </row>
    <row r="373" spans="2:24" x14ac:dyDescent="0.2">
      <c r="B373" s="94" t="s">
        <v>511</v>
      </c>
      <c r="C373" s="151" t="s">
        <v>98</v>
      </c>
      <c r="D373" s="145"/>
      <c r="E373" s="145"/>
      <c r="F373" s="145"/>
      <c r="G373" s="151"/>
      <c r="H373" s="145"/>
      <c r="I373" s="95">
        <v>1995.93</v>
      </c>
      <c r="J373" s="95">
        <v>0</v>
      </c>
      <c r="K373" s="95">
        <v>43.75</v>
      </c>
      <c r="L373" s="144">
        <v>1660.99</v>
      </c>
      <c r="M373" s="145"/>
      <c r="N373" s="145"/>
      <c r="O373" s="144">
        <v>1704.74</v>
      </c>
      <c r="P373" s="145"/>
      <c r="Q373" s="145"/>
      <c r="R373" s="144">
        <v>0</v>
      </c>
      <c r="S373" s="145"/>
      <c r="U373" s="144">
        <f t="shared" si="8"/>
        <v>0.85410811000385778</v>
      </c>
      <c r="V373" s="145"/>
      <c r="W373" s="161" t="s">
        <v>121</v>
      </c>
      <c r="X373" s="145"/>
    </row>
    <row r="374" spans="2:24" x14ac:dyDescent="0.2">
      <c r="B374" s="94" t="s">
        <v>450</v>
      </c>
      <c r="C374" s="151" t="s">
        <v>451</v>
      </c>
      <c r="D374" s="145"/>
      <c r="E374" s="145"/>
      <c r="F374" s="145"/>
      <c r="G374" s="151"/>
      <c r="H374" s="145"/>
      <c r="I374" s="95">
        <v>18863.52</v>
      </c>
      <c r="J374" s="95">
        <v>0</v>
      </c>
      <c r="K374" s="95">
        <v>8397.44</v>
      </c>
      <c r="L374" s="144">
        <v>11341.69</v>
      </c>
      <c r="M374" s="145"/>
      <c r="N374" s="145"/>
      <c r="O374" s="144">
        <v>19739.13</v>
      </c>
      <c r="P374" s="145"/>
      <c r="Q374" s="145"/>
      <c r="R374" s="144">
        <v>0</v>
      </c>
      <c r="S374" s="145"/>
      <c r="U374" s="144">
        <f t="shared" si="8"/>
        <v>1.0464181658566376</v>
      </c>
      <c r="V374" s="145"/>
      <c r="W374" s="161" t="s">
        <v>121</v>
      </c>
      <c r="X374" s="145"/>
    </row>
    <row r="375" spans="2:24" x14ac:dyDescent="0.2">
      <c r="B375" s="94" t="s">
        <v>262</v>
      </c>
      <c r="C375" s="151" t="s">
        <v>263</v>
      </c>
      <c r="D375" s="145"/>
      <c r="E375" s="145"/>
      <c r="F375" s="145"/>
      <c r="G375" s="151"/>
      <c r="H375" s="145"/>
      <c r="I375" s="95">
        <v>6714.12</v>
      </c>
      <c r="J375" s="95">
        <v>11000</v>
      </c>
      <c r="K375" s="95">
        <v>43.8</v>
      </c>
      <c r="L375" s="144">
        <v>421.08</v>
      </c>
      <c r="M375" s="145"/>
      <c r="N375" s="145"/>
      <c r="O375" s="144">
        <v>464.88</v>
      </c>
      <c r="P375" s="145"/>
      <c r="Q375" s="145"/>
      <c r="R375" s="144">
        <v>10535.12</v>
      </c>
      <c r="S375" s="145"/>
      <c r="U375" s="144">
        <f t="shared" si="8"/>
        <v>6.9239155689800005E-2</v>
      </c>
      <c r="V375" s="145"/>
      <c r="W375" s="144">
        <f>O375/J375</f>
        <v>4.2261818181818178E-2</v>
      </c>
      <c r="X375" s="145"/>
    </row>
    <row r="376" spans="2:24" ht="30.75" customHeight="1" x14ac:dyDescent="0.2">
      <c r="B376" s="94" t="s">
        <v>401</v>
      </c>
      <c r="C376" s="151" t="s">
        <v>402</v>
      </c>
      <c r="D376" s="145"/>
      <c r="E376" s="145"/>
      <c r="F376" s="145"/>
      <c r="G376" s="151"/>
      <c r="H376" s="145"/>
      <c r="I376" s="95">
        <v>6689.23</v>
      </c>
      <c r="J376" s="95">
        <v>0</v>
      </c>
      <c r="K376" s="95">
        <v>43.8</v>
      </c>
      <c r="L376" s="144">
        <v>396.19</v>
      </c>
      <c r="M376" s="145"/>
      <c r="N376" s="145"/>
      <c r="O376" s="144">
        <v>439.99</v>
      </c>
      <c r="P376" s="145"/>
      <c r="Q376" s="145"/>
      <c r="R376" s="144">
        <v>0</v>
      </c>
      <c r="S376" s="145"/>
      <c r="U376" s="144">
        <f t="shared" si="8"/>
        <v>6.5775881528965227E-2</v>
      </c>
      <c r="V376" s="145"/>
      <c r="W376" s="161" t="s">
        <v>121</v>
      </c>
      <c r="X376" s="145"/>
    </row>
    <row r="377" spans="2:24" x14ac:dyDescent="0.2">
      <c r="B377" s="94" t="s">
        <v>552</v>
      </c>
      <c r="C377" s="151" t="s">
        <v>553</v>
      </c>
      <c r="D377" s="145"/>
      <c r="E377" s="145"/>
      <c r="F377" s="145"/>
      <c r="G377" s="151"/>
      <c r="H377" s="145"/>
      <c r="I377" s="95">
        <v>24.89</v>
      </c>
      <c r="J377" s="95">
        <v>0</v>
      </c>
      <c r="K377" s="95">
        <v>0</v>
      </c>
      <c r="L377" s="144">
        <v>24.89</v>
      </c>
      <c r="M377" s="145"/>
      <c r="N377" s="145"/>
      <c r="O377" s="144">
        <v>24.89</v>
      </c>
      <c r="P377" s="145"/>
      <c r="Q377" s="145"/>
      <c r="R377" s="144">
        <v>0</v>
      </c>
      <c r="S377" s="145"/>
      <c r="U377" s="144">
        <f t="shared" si="8"/>
        <v>1</v>
      </c>
      <c r="V377" s="145"/>
      <c r="W377" s="161" t="s">
        <v>121</v>
      </c>
      <c r="X377" s="145"/>
    </row>
    <row r="378" spans="2:24" x14ac:dyDescent="0.2">
      <c r="B378" s="94" t="s">
        <v>264</v>
      </c>
      <c r="C378" s="151" t="s">
        <v>72</v>
      </c>
      <c r="D378" s="145"/>
      <c r="E378" s="145"/>
      <c r="F378" s="145"/>
      <c r="G378" s="151"/>
      <c r="H378" s="145"/>
      <c r="I378" s="95">
        <v>21328.07</v>
      </c>
      <c r="J378" s="95">
        <v>23000</v>
      </c>
      <c r="K378" s="95">
        <v>9821.5400000000009</v>
      </c>
      <c r="L378" s="144">
        <v>6547.89</v>
      </c>
      <c r="M378" s="145"/>
      <c r="N378" s="145"/>
      <c r="O378" s="144">
        <v>16369.43</v>
      </c>
      <c r="P378" s="145"/>
      <c r="Q378" s="145"/>
      <c r="R378" s="144">
        <v>6630.57</v>
      </c>
      <c r="S378" s="145"/>
      <c r="U378" s="144">
        <f t="shared" si="8"/>
        <v>0.76750638946702632</v>
      </c>
      <c r="V378" s="145"/>
      <c r="W378" s="144">
        <f>O378/J378</f>
        <v>0.711714347826087</v>
      </c>
      <c r="X378" s="145"/>
    </row>
    <row r="379" spans="2:24" x14ac:dyDescent="0.2">
      <c r="B379" s="94" t="s">
        <v>512</v>
      </c>
      <c r="C379" s="151" t="s">
        <v>513</v>
      </c>
      <c r="D379" s="145"/>
      <c r="E379" s="145"/>
      <c r="F379" s="145"/>
      <c r="G379" s="151"/>
      <c r="H379" s="145"/>
      <c r="I379" s="95">
        <v>0</v>
      </c>
      <c r="J379" s="95">
        <v>0</v>
      </c>
      <c r="K379" s="95">
        <v>0</v>
      </c>
      <c r="L379" s="144">
        <v>319.29000000000002</v>
      </c>
      <c r="M379" s="145"/>
      <c r="N379" s="145"/>
      <c r="O379" s="144">
        <v>319.29000000000002</v>
      </c>
      <c r="P379" s="145"/>
      <c r="Q379" s="145"/>
      <c r="R379" s="144">
        <v>0</v>
      </c>
      <c r="S379" s="145"/>
      <c r="U379" s="161" t="s">
        <v>121</v>
      </c>
      <c r="V379" s="145"/>
      <c r="W379" s="161" t="s">
        <v>121</v>
      </c>
      <c r="X379" s="145"/>
    </row>
    <row r="380" spans="2:24" x14ac:dyDescent="0.2">
      <c r="B380" s="94" t="s">
        <v>403</v>
      </c>
      <c r="C380" s="151" t="s">
        <v>404</v>
      </c>
      <c r="D380" s="145"/>
      <c r="E380" s="145"/>
      <c r="F380" s="145"/>
      <c r="G380" s="151"/>
      <c r="H380" s="145"/>
      <c r="I380" s="95">
        <v>9150.75</v>
      </c>
      <c r="J380" s="95">
        <v>0</v>
      </c>
      <c r="K380" s="95">
        <v>3799.08</v>
      </c>
      <c r="L380" s="144">
        <v>0</v>
      </c>
      <c r="M380" s="145"/>
      <c r="N380" s="145"/>
      <c r="O380" s="144">
        <v>3799.08</v>
      </c>
      <c r="P380" s="145"/>
      <c r="Q380" s="145"/>
      <c r="R380" s="144">
        <v>0</v>
      </c>
      <c r="S380" s="145"/>
      <c r="U380" s="144">
        <f t="shared" si="8"/>
        <v>0.41516597000245881</v>
      </c>
      <c r="V380" s="145"/>
      <c r="W380" s="161" t="s">
        <v>121</v>
      </c>
      <c r="X380" s="145"/>
    </row>
    <row r="381" spans="2:24" x14ac:dyDescent="0.2">
      <c r="B381" s="94" t="s">
        <v>554</v>
      </c>
      <c r="C381" s="151" t="s">
        <v>555</v>
      </c>
      <c r="D381" s="145"/>
      <c r="E381" s="145"/>
      <c r="F381" s="145"/>
      <c r="G381" s="151"/>
      <c r="H381" s="145"/>
      <c r="I381" s="95">
        <v>11945.05</v>
      </c>
      <c r="J381" s="95">
        <v>0</v>
      </c>
      <c r="K381" s="95">
        <v>5972.46</v>
      </c>
      <c r="L381" s="144">
        <v>5972.46</v>
      </c>
      <c r="M381" s="145"/>
      <c r="N381" s="145"/>
      <c r="O381" s="144">
        <v>11944.92</v>
      </c>
      <c r="P381" s="145"/>
      <c r="Q381" s="145"/>
      <c r="R381" s="144">
        <v>0</v>
      </c>
      <c r="S381" s="145"/>
      <c r="U381" s="144">
        <f t="shared" si="8"/>
        <v>0.99998911683082126</v>
      </c>
      <c r="V381" s="145"/>
      <c r="W381" s="161" t="s">
        <v>121</v>
      </c>
      <c r="X381" s="145"/>
    </row>
    <row r="382" spans="2:24" x14ac:dyDescent="0.2">
      <c r="B382" s="94" t="s">
        <v>556</v>
      </c>
      <c r="C382" s="151" t="s">
        <v>514</v>
      </c>
      <c r="D382" s="145"/>
      <c r="E382" s="145"/>
      <c r="F382" s="145"/>
      <c r="G382" s="151"/>
      <c r="H382" s="145"/>
      <c r="I382" s="95">
        <v>232.26</v>
      </c>
      <c r="J382" s="95">
        <v>0</v>
      </c>
      <c r="K382" s="95">
        <v>50</v>
      </c>
      <c r="L382" s="144">
        <v>256.14</v>
      </c>
      <c r="M382" s="145"/>
      <c r="N382" s="145"/>
      <c r="O382" s="144">
        <v>306.14</v>
      </c>
      <c r="P382" s="145"/>
      <c r="Q382" s="145"/>
      <c r="R382" s="144">
        <v>0</v>
      </c>
      <c r="S382" s="145"/>
      <c r="U382" s="144">
        <f t="shared" si="8"/>
        <v>1.3180917936794971</v>
      </c>
      <c r="V382" s="145"/>
      <c r="W382" s="161" t="s">
        <v>121</v>
      </c>
      <c r="X382" s="145"/>
    </row>
    <row r="383" spans="2:24" x14ac:dyDescent="0.2">
      <c r="B383" s="94" t="s">
        <v>265</v>
      </c>
      <c r="C383" s="151" t="s">
        <v>73</v>
      </c>
      <c r="D383" s="145"/>
      <c r="E383" s="145"/>
      <c r="F383" s="145"/>
      <c r="G383" s="151"/>
      <c r="H383" s="145"/>
      <c r="I383" s="95">
        <v>19248.8</v>
      </c>
      <c r="J383" s="95">
        <v>23700</v>
      </c>
      <c r="K383" s="95">
        <v>10146.89</v>
      </c>
      <c r="L383" s="144">
        <v>7793.82</v>
      </c>
      <c r="M383" s="145"/>
      <c r="N383" s="145"/>
      <c r="O383" s="144">
        <v>17940.71</v>
      </c>
      <c r="P383" s="145"/>
      <c r="Q383" s="145"/>
      <c r="R383" s="144">
        <v>5759.29</v>
      </c>
      <c r="S383" s="145"/>
      <c r="U383" s="144">
        <f t="shared" si="8"/>
        <v>0.93204303644902542</v>
      </c>
      <c r="V383" s="145"/>
      <c r="W383" s="144">
        <f>O383/J383</f>
        <v>0.75699198312236282</v>
      </c>
      <c r="X383" s="145"/>
    </row>
    <row r="384" spans="2:24" x14ac:dyDescent="0.2">
      <c r="B384" s="94" t="s">
        <v>454</v>
      </c>
      <c r="C384" s="151" t="s">
        <v>455</v>
      </c>
      <c r="D384" s="145"/>
      <c r="E384" s="145"/>
      <c r="F384" s="145"/>
      <c r="G384" s="151"/>
      <c r="H384" s="145"/>
      <c r="I384" s="95">
        <v>18863.599999999999</v>
      </c>
      <c r="J384" s="95">
        <v>0</v>
      </c>
      <c r="K384" s="95">
        <v>9921.24</v>
      </c>
      <c r="L384" s="144">
        <v>7102.96</v>
      </c>
      <c r="M384" s="145"/>
      <c r="N384" s="145"/>
      <c r="O384" s="144">
        <v>17024.2</v>
      </c>
      <c r="P384" s="145"/>
      <c r="Q384" s="145"/>
      <c r="R384" s="144">
        <v>0</v>
      </c>
      <c r="S384" s="145"/>
      <c r="U384" s="144">
        <f t="shared" si="8"/>
        <v>0.90248945058207353</v>
      </c>
      <c r="V384" s="145"/>
      <c r="W384" s="161" t="s">
        <v>121</v>
      </c>
      <c r="X384" s="145"/>
    </row>
    <row r="385" spans="2:24" x14ac:dyDescent="0.2">
      <c r="B385" s="94" t="s">
        <v>456</v>
      </c>
      <c r="C385" s="151" t="s">
        <v>457</v>
      </c>
      <c r="D385" s="145"/>
      <c r="E385" s="145"/>
      <c r="F385" s="145"/>
      <c r="G385" s="151"/>
      <c r="H385" s="145"/>
      <c r="I385" s="95">
        <v>385.2</v>
      </c>
      <c r="J385" s="95">
        <v>0</v>
      </c>
      <c r="K385" s="95">
        <v>225.65</v>
      </c>
      <c r="L385" s="144">
        <v>690.86</v>
      </c>
      <c r="M385" s="145"/>
      <c r="N385" s="145"/>
      <c r="O385" s="144">
        <v>916.51</v>
      </c>
      <c r="P385" s="145"/>
      <c r="Q385" s="145"/>
      <c r="R385" s="144">
        <v>0</v>
      </c>
      <c r="S385" s="145"/>
      <c r="U385" s="144">
        <f t="shared" si="8"/>
        <v>2.3793094496365526</v>
      </c>
      <c r="V385" s="145"/>
      <c r="W385" s="161" t="s">
        <v>121</v>
      </c>
      <c r="X385" s="145"/>
    </row>
    <row r="386" spans="2:24" x14ac:dyDescent="0.2">
      <c r="B386" s="94" t="s">
        <v>266</v>
      </c>
      <c r="C386" s="151" t="s">
        <v>74</v>
      </c>
      <c r="D386" s="145"/>
      <c r="E386" s="145"/>
      <c r="F386" s="145"/>
      <c r="G386" s="151"/>
      <c r="H386" s="145"/>
      <c r="I386" s="95">
        <v>18283.39</v>
      </c>
      <c r="J386" s="95">
        <v>31200</v>
      </c>
      <c r="K386" s="95">
        <v>15639.21</v>
      </c>
      <c r="L386" s="144">
        <v>11535.76</v>
      </c>
      <c r="M386" s="145"/>
      <c r="N386" s="145"/>
      <c r="O386" s="144">
        <v>27174.97</v>
      </c>
      <c r="P386" s="145"/>
      <c r="Q386" s="145"/>
      <c r="R386" s="144">
        <v>4025.03</v>
      </c>
      <c r="S386" s="145"/>
      <c r="U386" s="144">
        <f t="shared" si="8"/>
        <v>1.4863200970935917</v>
      </c>
      <c r="V386" s="145"/>
      <c r="W386" s="144">
        <f>O386/J386</f>
        <v>0.87099262820512824</v>
      </c>
      <c r="X386" s="145"/>
    </row>
    <row r="387" spans="2:24" ht="29.25" customHeight="1" x14ac:dyDescent="0.2">
      <c r="B387" s="94" t="s">
        <v>458</v>
      </c>
      <c r="C387" s="151" t="s">
        <v>459</v>
      </c>
      <c r="D387" s="145"/>
      <c r="E387" s="145"/>
      <c r="F387" s="145"/>
      <c r="G387" s="151"/>
      <c r="H387" s="145"/>
      <c r="I387" s="95">
        <v>884.53</v>
      </c>
      <c r="J387" s="95">
        <v>0</v>
      </c>
      <c r="K387" s="95">
        <v>282.06</v>
      </c>
      <c r="L387" s="144">
        <v>73.099999999999994</v>
      </c>
      <c r="M387" s="145"/>
      <c r="N387" s="145"/>
      <c r="O387" s="144">
        <v>355.16</v>
      </c>
      <c r="P387" s="145"/>
      <c r="Q387" s="145"/>
      <c r="R387" s="144">
        <v>0</v>
      </c>
      <c r="S387" s="145"/>
      <c r="U387" s="144">
        <f t="shared" si="8"/>
        <v>0.40152397318349864</v>
      </c>
      <c r="V387" s="145"/>
      <c r="W387" s="161" t="s">
        <v>121</v>
      </c>
      <c r="X387" s="145"/>
    </row>
    <row r="388" spans="2:24" ht="29.25" customHeight="1" x14ac:dyDescent="0.2">
      <c r="B388" s="101">
        <v>323920</v>
      </c>
      <c r="C388" s="151" t="s">
        <v>557</v>
      </c>
      <c r="D388" s="145"/>
      <c r="E388" s="145"/>
      <c r="F388" s="145"/>
      <c r="G388" s="94"/>
      <c r="I388" s="95">
        <v>165.9</v>
      </c>
      <c r="J388" s="95">
        <v>0</v>
      </c>
      <c r="K388" s="95">
        <v>0</v>
      </c>
      <c r="L388" s="144">
        <v>0</v>
      </c>
      <c r="M388" s="145"/>
      <c r="N388" s="145"/>
      <c r="O388" s="144">
        <v>0</v>
      </c>
      <c r="P388" s="145"/>
      <c r="Q388" s="145"/>
      <c r="R388" s="144">
        <v>0</v>
      </c>
      <c r="S388" s="145"/>
      <c r="U388" s="144">
        <f>O388/I388</f>
        <v>0</v>
      </c>
      <c r="V388" s="145"/>
      <c r="W388" s="161" t="s">
        <v>121</v>
      </c>
      <c r="X388" s="145"/>
    </row>
    <row r="389" spans="2:24" x14ac:dyDescent="0.2">
      <c r="B389" s="94" t="s">
        <v>558</v>
      </c>
      <c r="C389" s="151" t="s">
        <v>559</v>
      </c>
      <c r="D389" s="145"/>
      <c r="E389" s="145"/>
      <c r="F389" s="145"/>
      <c r="G389" s="151"/>
      <c r="H389" s="145"/>
      <c r="I389" s="95">
        <v>2537.6799999999998</v>
      </c>
      <c r="J389" s="95">
        <v>0</v>
      </c>
      <c r="K389" s="95">
        <v>523.17999999999995</v>
      </c>
      <c r="L389" s="144">
        <v>0</v>
      </c>
      <c r="M389" s="145"/>
      <c r="N389" s="145"/>
      <c r="O389" s="144">
        <v>523.17999999999995</v>
      </c>
      <c r="P389" s="145"/>
      <c r="Q389" s="145"/>
      <c r="R389" s="144">
        <v>0</v>
      </c>
      <c r="S389" s="145"/>
      <c r="U389" s="144">
        <f t="shared" si="8"/>
        <v>0.2061646858547965</v>
      </c>
      <c r="V389" s="145"/>
      <c r="W389" s="161" t="s">
        <v>121</v>
      </c>
      <c r="X389" s="145"/>
    </row>
    <row r="390" spans="2:24" ht="25.5" customHeight="1" x14ac:dyDescent="0.2">
      <c r="B390" s="94" t="s">
        <v>560</v>
      </c>
      <c r="C390" s="151" t="s">
        <v>561</v>
      </c>
      <c r="D390" s="145"/>
      <c r="E390" s="145"/>
      <c r="F390" s="145"/>
      <c r="G390" s="151"/>
      <c r="H390" s="145"/>
      <c r="I390" s="95">
        <v>307.85000000000002</v>
      </c>
      <c r="J390" s="95">
        <v>0</v>
      </c>
      <c r="K390" s="95">
        <v>132.58000000000001</v>
      </c>
      <c r="L390" s="144">
        <v>179.95</v>
      </c>
      <c r="M390" s="145"/>
      <c r="N390" s="145"/>
      <c r="O390" s="144">
        <v>312.52999999999997</v>
      </c>
      <c r="P390" s="145"/>
      <c r="Q390" s="145"/>
      <c r="R390" s="144">
        <v>0</v>
      </c>
      <c r="S390" s="145"/>
      <c r="U390" s="144">
        <f t="shared" si="8"/>
        <v>1.0152022088679551</v>
      </c>
      <c r="V390" s="145"/>
      <c r="W390" s="161" t="s">
        <v>121</v>
      </c>
      <c r="X390" s="145"/>
    </row>
    <row r="391" spans="2:24" x14ac:dyDescent="0.2">
      <c r="B391" s="94" t="s">
        <v>460</v>
      </c>
      <c r="C391" s="151" t="s">
        <v>461</v>
      </c>
      <c r="D391" s="145"/>
      <c r="E391" s="145"/>
      <c r="F391" s="145"/>
      <c r="G391" s="151"/>
      <c r="H391" s="145"/>
      <c r="I391" s="95">
        <v>270.36</v>
      </c>
      <c r="J391" s="95">
        <v>0</v>
      </c>
      <c r="K391" s="95">
        <v>127.54</v>
      </c>
      <c r="L391" s="144">
        <v>145.69999999999999</v>
      </c>
      <c r="M391" s="145"/>
      <c r="N391" s="145"/>
      <c r="O391" s="144">
        <v>273.24</v>
      </c>
      <c r="P391" s="145"/>
      <c r="Q391" s="145"/>
      <c r="R391" s="144">
        <v>0</v>
      </c>
      <c r="S391" s="145"/>
      <c r="U391" s="144">
        <f t="shared" si="8"/>
        <v>1.0106524633821572</v>
      </c>
      <c r="V391" s="145"/>
      <c r="W391" s="161" t="s">
        <v>121</v>
      </c>
      <c r="X391" s="145"/>
    </row>
    <row r="392" spans="2:24" x14ac:dyDescent="0.2">
      <c r="B392" s="94" t="s">
        <v>462</v>
      </c>
      <c r="C392" s="151" t="s">
        <v>463</v>
      </c>
      <c r="D392" s="145"/>
      <c r="E392" s="145"/>
      <c r="F392" s="145"/>
      <c r="G392" s="151"/>
      <c r="H392" s="145"/>
      <c r="I392" s="95">
        <v>1357.75</v>
      </c>
      <c r="J392" s="95">
        <v>0</v>
      </c>
      <c r="K392" s="95">
        <v>686.2</v>
      </c>
      <c r="L392" s="144">
        <v>507.32</v>
      </c>
      <c r="M392" s="145"/>
      <c r="N392" s="145"/>
      <c r="O392" s="144">
        <v>1193.52</v>
      </c>
      <c r="P392" s="145"/>
      <c r="Q392" s="145"/>
      <c r="R392" s="144">
        <v>0</v>
      </c>
      <c r="S392" s="145"/>
      <c r="U392" s="144">
        <f t="shared" si="8"/>
        <v>0.87904253360338791</v>
      </c>
      <c r="V392" s="145"/>
      <c r="W392" s="161" t="s">
        <v>121</v>
      </c>
      <c r="X392" s="145"/>
    </row>
    <row r="393" spans="2:24" x14ac:dyDescent="0.2">
      <c r="B393" s="94" t="s">
        <v>464</v>
      </c>
      <c r="C393" s="151" t="s">
        <v>465</v>
      </c>
      <c r="D393" s="145"/>
      <c r="E393" s="145"/>
      <c r="F393" s="145"/>
      <c r="G393" s="151"/>
      <c r="H393" s="145"/>
      <c r="I393" s="95">
        <v>12759.31</v>
      </c>
      <c r="J393" s="95">
        <v>0</v>
      </c>
      <c r="K393" s="95">
        <v>13887.65</v>
      </c>
      <c r="L393" s="144">
        <v>10629.69</v>
      </c>
      <c r="M393" s="145"/>
      <c r="N393" s="145"/>
      <c r="O393" s="144">
        <v>24517.34</v>
      </c>
      <c r="P393" s="145"/>
      <c r="Q393" s="145"/>
      <c r="R393" s="144">
        <v>0</v>
      </c>
      <c r="S393" s="145"/>
      <c r="U393" s="144">
        <f t="shared" si="8"/>
        <v>1.9215255370392288</v>
      </c>
      <c r="V393" s="145"/>
      <c r="W393" s="161" t="s">
        <v>121</v>
      </c>
      <c r="X393" s="145"/>
    </row>
    <row r="394" spans="2:24" x14ac:dyDescent="0.2">
      <c r="B394" s="94" t="s">
        <v>269</v>
      </c>
      <c r="C394" s="151" t="s">
        <v>77</v>
      </c>
      <c r="D394" s="145"/>
      <c r="E394" s="145"/>
      <c r="F394" s="145"/>
      <c r="G394" s="151"/>
      <c r="H394" s="145"/>
      <c r="I394" s="95">
        <v>22639.58</v>
      </c>
      <c r="J394" s="95">
        <v>27800</v>
      </c>
      <c r="K394" s="95">
        <v>9634.7199999999993</v>
      </c>
      <c r="L394" s="144">
        <v>9447.09</v>
      </c>
      <c r="M394" s="145"/>
      <c r="N394" s="145"/>
      <c r="O394" s="144">
        <v>19081.810000000001</v>
      </c>
      <c r="P394" s="145"/>
      <c r="Q394" s="145"/>
      <c r="R394" s="144">
        <v>8718.19</v>
      </c>
      <c r="S394" s="145"/>
      <c r="U394" s="144">
        <f t="shared" si="8"/>
        <v>0.84285176668471762</v>
      </c>
      <c r="V394" s="145"/>
      <c r="W394" s="144">
        <f>O394/J394</f>
        <v>0.68639604316546765</v>
      </c>
      <c r="X394" s="145"/>
    </row>
    <row r="395" spans="2:24" ht="27" customHeight="1" x14ac:dyDescent="0.2">
      <c r="B395" s="94" t="s">
        <v>270</v>
      </c>
      <c r="C395" s="151" t="s">
        <v>271</v>
      </c>
      <c r="D395" s="145"/>
      <c r="E395" s="145"/>
      <c r="F395" s="145"/>
      <c r="G395" s="151"/>
      <c r="H395" s="145"/>
      <c r="I395" s="95">
        <v>7470.02</v>
      </c>
      <c r="J395" s="95">
        <v>7400</v>
      </c>
      <c r="K395" s="95">
        <v>3735</v>
      </c>
      <c r="L395" s="144">
        <v>3735</v>
      </c>
      <c r="M395" s="145"/>
      <c r="N395" s="145"/>
      <c r="O395" s="144">
        <v>7470</v>
      </c>
      <c r="P395" s="145"/>
      <c r="Q395" s="145"/>
      <c r="R395" s="144">
        <v>-70</v>
      </c>
      <c r="S395" s="145"/>
      <c r="U395" s="144">
        <f t="shared" si="8"/>
        <v>0.99999732263099694</v>
      </c>
      <c r="V395" s="145"/>
      <c r="W395" s="144">
        <f>O395/J395</f>
        <v>1.0094594594594595</v>
      </c>
      <c r="X395" s="145"/>
    </row>
    <row r="396" spans="2:24" ht="26.25" customHeight="1" x14ac:dyDescent="0.2">
      <c r="B396" s="94" t="s">
        <v>562</v>
      </c>
      <c r="C396" s="151" t="s">
        <v>563</v>
      </c>
      <c r="D396" s="145"/>
      <c r="E396" s="145"/>
      <c r="F396" s="145"/>
      <c r="G396" s="151"/>
      <c r="H396" s="145"/>
      <c r="I396" s="95">
        <v>7470.02</v>
      </c>
      <c r="J396" s="95">
        <v>0</v>
      </c>
      <c r="K396" s="95">
        <v>3735</v>
      </c>
      <c r="L396" s="144">
        <v>3735</v>
      </c>
      <c r="M396" s="145"/>
      <c r="N396" s="145"/>
      <c r="O396" s="144">
        <v>7470</v>
      </c>
      <c r="P396" s="145"/>
      <c r="Q396" s="145"/>
      <c r="R396" s="144">
        <v>0</v>
      </c>
      <c r="S396" s="145"/>
      <c r="U396" s="144">
        <f t="shared" si="8"/>
        <v>0.99999732263099694</v>
      </c>
      <c r="V396" s="145"/>
      <c r="W396" s="161" t="s">
        <v>121</v>
      </c>
      <c r="X396" s="145"/>
    </row>
    <row r="397" spans="2:24" x14ac:dyDescent="0.2">
      <c r="B397" s="94" t="s">
        <v>272</v>
      </c>
      <c r="C397" s="151" t="s">
        <v>79</v>
      </c>
      <c r="D397" s="145"/>
      <c r="E397" s="145"/>
      <c r="F397" s="145"/>
      <c r="G397" s="151"/>
      <c r="H397" s="145"/>
      <c r="I397" s="95">
        <v>9255.25</v>
      </c>
      <c r="J397" s="95">
        <v>8100</v>
      </c>
      <c r="K397" s="95">
        <v>2946</v>
      </c>
      <c r="L397" s="144">
        <v>2238.14</v>
      </c>
      <c r="M397" s="145"/>
      <c r="N397" s="145"/>
      <c r="O397" s="144">
        <v>5184.1400000000003</v>
      </c>
      <c r="P397" s="145"/>
      <c r="Q397" s="145"/>
      <c r="R397" s="144">
        <v>2915.86</v>
      </c>
      <c r="S397" s="145"/>
      <c r="U397" s="144">
        <f t="shared" si="8"/>
        <v>0.5601296561411091</v>
      </c>
      <c r="V397" s="145"/>
      <c r="W397" s="144">
        <f>O397/J397</f>
        <v>0.6400172839506173</v>
      </c>
      <c r="X397" s="145"/>
    </row>
    <row r="398" spans="2:24" x14ac:dyDescent="0.2">
      <c r="B398" s="94" t="s">
        <v>564</v>
      </c>
      <c r="C398" s="151" t="s">
        <v>565</v>
      </c>
      <c r="D398" s="145"/>
      <c r="E398" s="145"/>
      <c r="F398" s="145"/>
      <c r="G398" s="151"/>
      <c r="H398" s="145"/>
      <c r="I398" s="95">
        <v>193.34</v>
      </c>
      <c r="J398" s="95">
        <v>0</v>
      </c>
      <c r="K398" s="95">
        <v>212.1</v>
      </c>
      <c r="L398" s="144">
        <v>225.86</v>
      </c>
      <c r="M398" s="145"/>
      <c r="N398" s="145"/>
      <c r="O398" s="144">
        <v>437.96</v>
      </c>
      <c r="P398" s="145"/>
      <c r="Q398" s="145"/>
      <c r="R398" s="144">
        <v>0</v>
      </c>
      <c r="S398" s="145"/>
      <c r="U398" s="144">
        <f t="shared" si="8"/>
        <v>2.2652322333712629</v>
      </c>
      <c r="V398" s="145"/>
      <c r="W398" s="161" t="s">
        <v>121</v>
      </c>
      <c r="X398" s="145"/>
    </row>
    <row r="399" spans="2:24" x14ac:dyDescent="0.2">
      <c r="B399" s="94" t="s">
        <v>466</v>
      </c>
      <c r="C399" s="151" t="s">
        <v>467</v>
      </c>
      <c r="D399" s="145"/>
      <c r="E399" s="145"/>
      <c r="F399" s="145"/>
      <c r="G399" s="151"/>
      <c r="H399" s="145"/>
      <c r="I399" s="95">
        <v>2336.25</v>
      </c>
      <c r="J399" s="95">
        <v>0</v>
      </c>
      <c r="K399" s="95">
        <v>295.08</v>
      </c>
      <c r="L399" s="144">
        <v>590.16</v>
      </c>
      <c r="M399" s="145"/>
      <c r="N399" s="145"/>
      <c r="O399" s="144">
        <v>885.24</v>
      </c>
      <c r="P399" s="145"/>
      <c r="Q399" s="145"/>
      <c r="R399" s="144">
        <v>0</v>
      </c>
      <c r="S399" s="145"/>
      <c r="U399" s="144">
        <f t="shared" si="8"/>
        <v>0.37891492776886038</v>
      </c>
      <c r="V399" s="145"/>
      <c r="W399" s="161" t="s">
        <v>121</v>
      </c>
      <c r="X399" s="145"/>
    </row>
    <row r="400" spans="2:24" x14ac:dyDescent="0.2">
      <c r="B400" s="94" t="s">
        <v>515</v>
      </c>
      <c r="C400" s="151" t="s">
        <v>468</v>
      </c>
      <c r="D400" s="145"/>
      <c r="E400" s="145"/>
      <c r="F400" s="145"/>
      <c r="G400" s="151"/>
      <c r="H400" s="145"/>
      <c r="I400" s="95">
        <v>6725.66</v>
      </c>
      <c r="J400" s="95">
        <v>0</v>
      </c>
      <c r="K400" s="95">
        <v>2438.8200000000002</v>
      </c>
      <c r="L400" s="144">
        <v>1422.12</v>
      </c>
      <c r="M400" s="145"/>
      <c r="N400" s="145"/>
      <c r="O400" s="144">
        <v>3860.94</v>
      </c>
      <c r="P400" s="145"/>
      <c r="Q400" s="145"/>
      <c r="R400" s="144">
        <v>0</v>
      </c>
      <c r="S400" s="145"/>
      <c r="U400" s="144">
        <f t="shared" si="8"/>
        <v>0.57406113303378403</v>
      </c>
      <c r="V400" s="145"/>
      <c r="W400" s="161" t="s">
        <v>121</v>
      </c>
      <c r="X400" s="145"/>
    </row>
    <row r="401" spans="2:24" x14ac:dyDescent="0.2">
      <c r="B401" s="94" t="s">
        <v>273</v>
      </c>
      <c r="C401" s="151" t="s">
        <v>80</v>
      </c>
      <c r="D401" s="145"/>
      <c r="E401" s="145"/>
      <c r="F401" s="145"/>
      <c r="G401" s="151"/>
      <c r="H401" s="145"/>
      <c r="I401" s="95">
        <v>2007.58</v>
      </c>
      <c r="J401" s="95">
        <v>5300</v>
      </c>
      <c r="K401" s="95">
        <v>448.14</v>
      </c>
      <c r="L401" s="144">
        <v>1485.72</v>
      </c>
      <c r="M401" s="145"/>
      <c r="N401" s="145"/>
      <c r="O401" s="144">
        <v>1933.86</v>
      </c>
      <c r="P401" s="145"/>
      <c r="Q401" s="145"/>
      <c r="R401" s="144">
        <v>3366.14</v>
      </c>
      <c r="S401" s="145"/>
      <c r="U401" s="144">
        <f t="shared" si="8"/>
        <v>0.96327917193835366</v>
      </c>
      <c r="V401" s="145"/>
      <c r="W401" s="144">
        <f>O401/J401</f>
        <v>0.36487924528301885</v>
      </c>
      <c r="X401" s="145"/>
    </row>
    <row r="402" spans="2:24" x14ac:dyDescent="0.2">
      <c r="B402" s="94" t="s">
        <v>469</v>
      </c>
      <c r="C402" s="151" t="s">
        <v>80</v>
      </c>
      <c r="D402" s="145"/>
      <c r="E402" s="145"/>
      <c r="F402" s="145"/>
      <c r="G402" s="151"/>
      <c r="H402" s="145"/>
      <c r="I402" s="95">
        <v>2007.58</v>
      </c>
      <c r="J402" s="95">
        <v>0</v>
      </c>
      <c r="K402" s="95">
        <v>448.14</v>
      </c>
      <c r="L402" s="144">
        <v>1485.72</v>
      </c>
      <c r="M402" s="145"/>
      <c r="N402" s="145"/>
      <c r="O402" s="144">
        <v>1933.86</v>
      </c>
      <c r="P402" s="145"/>
      <c r="Q402" s="145"/>
      <c r="R402" s="144">
        <v>0</v>
      </c>
      <c r="S402" s="145"/>
      <c r="U402" s="144">
        <f t="shared" si="8"/>
        <v>0.96327917193835366</v>
      </c>
      <c r="V402" s="145"/>
      <c r="W402" s="161" t="s">
        <v>121</v>
      </c>
      <c r="X402" s="145"/>
    </row>
    <row r="403" spans="2:24" x14ac:dyDescent="0.2">
      <c r="B403" s="94" t="s">
        <v>274</v>
      </c>
      <c r="C403" s="151" t="s">
        <v>81</v>
      </c>
      <c r="D403" s="145"/>
      <c r="E403" s="145"/>
      <c r="F403" s="145"/>
      <c r="G403" s="151"/>
      <c r="H403" s="145"/>
      <c r="I403" s="95">
        <v>3512.92</v>
      </c>
      <c r="J403" s="95">
        <v>5300</v>
      </c>
      <c r="K403" s="95">
        <v>2213.9</v>
      </c>
      <c r="L403" s="144">
        <v>1232.0999999999999</v>
      </c>
      <c r="M403" s="145"/>
      <c r="N403" s="145"/>
      <c r="O403" s="144">
        <v>3446</v>
      </c>
      <c r="P403" s="145"/>
      <c r="Q403" s="145"/>
      <c r="R403" s="144">
        <v>1854</v>
      </c>
      <c r="S403" s="145"/>
      <c r="U403" s="144">
        <f t="shared" si="8"/>
        <v>0.98095032053106812</v>
      </c>
      <c r="V403" s="145"/>
      <c r="W403" s="144">
        <f>O403/J403</f>
        <v>0.65018867924528301</v>
      </c>
      <c r="X403" s="145"/>
    </row>
    <row r="404" spans="2:24" x14ac:dyDescent="0.2">
      <c r="B404" s="94" t="s">
        <v>470</v>
      </c>
      <c r="C404" s="151" t="s">
        <v>471</v>
      </c>
      <c r="D404" s="145"/>
      <c r="E404" s="145"/>
      <c r="F404" s="145"/>
      <c r="G404" s="151"/>
      <c r="H404" s="145"/>
      <c r="I404" s="95">
        <v>2301.41</v>
      </c>
      <c r="J404" s="95">
        <v>0</v>
      </c>
      <c r="K404" s="95">
        <v>1230.9000000000001</v>
      </c>
      <c r="L404" s="144">
        <v>1232.0999999999999</v>
      </c>
      <c r="M404" s="145"/>
      <c r="N404" s="145"/>
      <c r="O404" s="144">
        <v>2463</v>
      </c>
      <c r="P404" s="145"/>
      <c r="Q404" s="145"/>
      <c r="R404" s="144">
        <v>0</v>
      </c>
      <c r="S404" s="145"/>
      <c r="U404" s="144">
        <f t="shared" si="8"/>
        <v>1.0702134778244643</v>
      </c>
      <c r="V404" s="145"/>
      <c r="W404" s="161" t="s">
        <v>121</v>
      </c>
      <c r="X404" s="145"/>
    </row>
    <row r="405" spans="2:24" x14ac:dyDescent="0.2">
      <c r="B405" s="94" t="s">
        <v>566</v>
      </c>
      <c r="C405" s="151" t="s">
        <v>567</v>
      </c>
      <c r="D405" s="145"/>
      <c r="E405" s="145"/>
      <c r="F405" s="145"/>
      <c r="G405" s="151"/>
      <c r="H405" s="145"/>
      <c r="I405" s="95">
        <v>510.41</v>
      </c>
      <c r="J405" s="95">
        <v>0</v>
      </c>
      <c r="K405" s="95">
        <v>363</v>
      </c>
      <c r="L405" s="144">
        <v>0</v>
      </c>
      <c r="M405" s="145"/>
      <c r="N405" s="145"/>
      <c r="O405" s="144">
        <v>363</v>
      </c>
      <c r="P405" s="145"/>
      <c r="Q405" s="145"/>
      <c r="R405" s="144">
        <v>0</v>
      </c>
      <c r="S405" s="145"/>
      <c r="U405" s="144">
        <f t="shared" ref="U405:U465" si="9">O405/I405</f>
        <v>0.71119296252032671</v>
      </c>
      <c r="V405" s="145"/>
      <c r="W405" s="161" t="s">
        <v>121</v>
      </c>
      <c r="X405" s="145"/>
    </row>
    <row r="406" spans="2:24" x14ac:dyDescent="0.2">
      <c r="B406" s="94" t="s">
        <v>568</v>
      </c>
      <c r="C406" s="151" t="s">
        <v>472</v>
      </c>
      <c r="D406" s="145"/>
      <c r="E406" s="145"/>
      <c r="F406" s="145"/>
      <c r="G406" s="151"/>
      <c r="H406" s="145"/>
      <c r="I406" s="95">
        <v>701.09</v>
      </c>
      <c r="J406" s="95">
        <v>0</v>
      </c>
      <c r="K406" s="95">
        <v>620</v>
      </c>
      <c r="L406" s="144">
        <v>0</v>
      </c>
      <c r="M406" s="145"/>
      <c r="N406" s="145"/>
      <c r="O406" s="144">
        <v>620</v>
      </c>
      <c r="P406" s="145"/>
      <c r="Q406" s="145"/>
      <c r="R406" s="144">
        <v>0</v>
      </c>
      <c r="S406" s="145"/>
      <c r="U406" s="144">
        <f t="shared" si="9"/>
        <v>0.8843372462879231</v>
      </c>
      <c r="V406" s="145"/>
      <c r="W406" s="161" t="s">
        <v>121</v>
      </c>
      <c r="X406" s="145"/>
    </row>
    <row r="407" spans="2:24" x14ac:dyDescent="0.2">
      <c r="B407" s="94" t="s">
        <v>275</v>
      </c>
      <c r="C407" s="151" t="s">
        <v>82</v>
      </c>
      <c r="D407" s="145"/>
      <c r="E407" s="145"/>
      <c r="F407" s="145"/>
      <c r="G407" s="151"/>
      <c r="H407" s="145"/>
      <c r="I407" s="95">
        <v>134.05000000000001</v>
      </c>
      <c r="J407" s="95">
        <v>500</v>
      </c>
      <c r="K407" s="95">
        <v>0</v>
      </c>
      <c r="L407" s="144">
        <v>225.6</v>
      </c>
      <c r="M407" s="145"/>
      <c r="N407" s="145"/>
      <c r="O407" s="144">
        <v>225.6</v>
      </c>
      <c r="P407" s="145"/>
      <c r="Q407" s="145"/>
      <c r="R407" s="144">
        <v>274.39999999999998</v>
      </c>
      <c r="S407" s="145"/>
      <c r="U407" s="144">
        <f t="shared" si="9"/>
        <v>1.682954121596419</v>
      </c>
      <c r="V407" s="145"/>
      <c r="W407" s="144">
        <f>O407/J407</f>
        <v>0.45119999999999999</v>
      </c>
      <c r="X407" s="145"/>
    </row>
    <row r="408" spans="2:24" x14ac:dyDescent="0.2">
      <c r="B408" s="94" t="s">
        <v>569</v>
      </c>
      <c r="C408" s="151" t="s">
        <v>570</v>
      </c>
      <c r="D408" s="145"/>
      <c r="E408" s="145"/>
      <c r="F408" s="145"/>
      <c r="G408" s="151"/>
      <c r="H408" s="145"/>
      <c r="I408" s="95">
        <v>66.36</v>
      </c>
      <c r="J408" s="95">
        <v>0</v>
      </c>
      <c r="K408" s="95">
        <v>0</v>
      </c>
      <c r="L408" s="144">
        <v>33.18</v>
      </c>
      <c r="M408" s="145"/>
      <c r="N408" s="145"/>
      <c r="O408" s="144">
        <v>33.18</v>
      </c>
      <c r="P408" s="145"/>
      <c r="Q408" s="145"/>
      <c r="R408" s="144">
        <v>0</v>
      </c>
      <c r="S408" s="145"/>
      <c r="U408" s="144">
        <f t="shared" si="9"/>
        <v>0.5</v>
      </c>
      <c r="V408" s="145"/>
      <c r="W408" s="161" t="s">
        <v>121</v>
      </c>
      <c r="X408" s="145"/>
    </row>
    <row r="409" spans="2:24" x14ac:dyDescent="0.2">
      <c r="B409" s="94" t="s">
        <v>571</v>
      </c>
      <c r="C409" s="151" t="s">
        <v>572</v>
      </c>
      <c r="D409" s="145"/>
      <c r="E409" s="145"/>
      <c r="F409" s="145"/>
      <c r="G409" s="151"/>
      <c r="H409" s="145"/>
      <c r="I409" s="95">
        <v>67.69</v>
      </c>
      <c r="J409" s="95">
        <v>0</v>
      </c>
      <c r="K409" s="95">
        <v>0</v>
      </c>
      <c r="L409" s="144">
        <v>132.69</v>
      </c>
      <c r="M409" s="145"/>
      <c r="N409" s="145"/>
      <c r="O409" s="144">
        <v>132.69</v>
      </c>
      <c r="P409" s="145"/>
      <c r="Q409" s="145"/>
      <c r="R409" s="144">
        <v>0</v>
      </c>
      <c r="S409" s="145"/>
      <c r="U409" s="144">
        <f t="shared" si="9"/>
        <v>1.9602600088639386</v>
      </c>
      <c r="V409" s="145"/>
      <c r="W409" s="161" t="s">
        <v>121</v>
      </c>
      <c r="X409" s="145"/>
    </row>
    <row r="410" spans="2:24" x14ac:dyDescent="0.2">
      <c r="B410" s="94" t="s">
        <v>573</v>
      </c>
      <c r="C410" s="151" t="s">
        <v>574</v>
      </c>
      <c r="D410" s="145"/>
      <c r="E410" s="145"/>
      <c r="F410" s="145"/>
      <c r="G410" s="151"/>
      <c r="H410" s="145"/>
      <c r="I410" s="95">
        <v>0</v>
      </c>
      <c r="J410" s="95">
        <v>0</v>
      </c>
      <c r="K410" s="95">
        <v>0</v>
      </c>
      <c r="L410" s="144">
        <v>59.73</v>
      </c>
      <c r="M410" s="145"/>
      <c r="N410" s="145"/>
      <c r="O410" s="144">
        <v>59.73</v>
      </c>
      <c r="P410" s="145"/>
      <c r="Q410" s="145"/>
      <c r="R410" s="144">
        <v>0</v>
      </c>
      <c r="S410" s="145"/>
      <c r="U410" s="161" t="s">
        <v>121</v>
      </c>
      <c r="V410" s="145"/>
      <c r="W410" s="161" t="s">
        <v>121</v>
      </c>
      <c r="X410" s="145"/>
    </row>
    <row r="411" spans="2:24" x14ac:dyDescent="0.2">
      <c r="B411" s="94" t="s">
        <v>276</v>
      </c>
      <c r="C411" s="151" t="s">
        <v>83</v>
      </c>
      <c r="D411" s="145"/>
      <c r="E411" s="145"/>
      <c r="F411" s="145"/>
      <c r="G411" s="151"/>
      <c r="H411" s="145"/>
      <c r="I411" s="95">
        <v>66.36</v>
      </c>
      <c r="J411" s="95">
        <v>100</v>
      </c>
      <c r="K411" s="95">
        <v>0</v>
      </c>
      <c r="L411" s="144">
        <v>0</v>
      </c>
      <c r="M411" s="145"/>
      <c r="N411" s="145"/>
      <c r="O411" s="144">
        <v>0</v>
      </c>
      <c r="P411" s="145"/>
      <c r="Q411" s="145"/>
      <c r="R411" s="144">
        <v>100</v>
      </c>
      <c r="S411" s="145"/>
      <c r="U411" s="144">
        <f t="shared" si="9"/>
        <v>0</v>
      </c>
      <c r="V411" s="145"/>
      <c r="W411" s="144">
        <f>O411/J411</f>
        <v>0</v>
      </c>
      <c r="X411" s="145"/>
    </row>
    <row r="412" spans="2:24" x14ac:dyDescent="0.2">
      <c r="B412" s="101">
        <v>329610</v>
      </c>
      <c r="C412" s="151" t="s">
        <v>83</v>
      </c>
      <c r="D412" s="145"/>
      <c r="E412" s="145"/>
      <c r="F412" s="145"/>
      <c r="G412" s="94"/>
      <c r="I412" s="95">
        <v>66.36</v>
      </c>
      <c r="J412" s="95">
        <v>0</v>
      </c>
      <c r="K412" s="95">
        <v>0</v>
      </c>
      <c r="L412" s="144">
        <v>0</v>
      </c>
      <c r="M412" s="145"/>
      <c r="N412" s="145"/>
      <c r="O412" s="144">
        <v>0</v>
      </c>
      <c r="P412" s="145"/>
      <c r="Q412" s="145"/>
      <c r="R412" s="144">
        <v>0</v>
      </c>
      <c r="S412" s="145"/>
      <c r="U412" s="144">
        <f>O412/I412</f>
        <v>0</v>
      </c>
      <c r="V412" s="145"/>
      <c r="W412" s="161" t="s">
        <v>121</v>
      </c>
      <c r="X412" s="145"/>
    </row>
    <row r="413" spans="2:24" x14ac:dyDescent="0.2">
      <c r="B413" s="94" t="s">
        <v>277</v>
      </c>
      <c r="C413" s="151" t="s">
        <v>77</v>
      </c>
      <c r="D413" s="145"/>
      <c r="E413" s="145"/>
      <c r="F413" s="145"/>
      <c r="G413" s="151"/>
      <c r="H413" s="145"/>
      <c r="I413" s="95">
        <v>193.39</v>
      </c>
      <c r="J413" s="95">
        <v>1100</v>
      </c>
      <c r="K413" s="95">
        <v>291.68</v>
      </c>
      <c r="L413" s="144">
        <v>530.53</v>
      </c>
      <c r="M413" s="145"/>
      <c r="N413" s="145"/>
      <c r="O413" s="144">
        <v>822.21</v>
      </c>
      <c r="P413" s="145"/>
      <c r="Q413" s="145"/>
      <c r="R413" s="144">
        <v>277.79000000000002</v>
      </c>
      <c r="S413" s="145"/>
      <c r="U413" s="144">
        <f t="shared" si="9"/>
        <v>4.2515641967009676</v>
      </c>
      <c r="V413" s="145"/>
      <c r="W413" s="144">
        <f>O413/J413</f>
        <v>0.74746363636363644</v>
      </c>
      <c r="X413" s="145"/>
    </row>
    <row r="414" spans="2:24" ht="27.75" customHeight="1" x14ac:dyDescent="0.2">
      <c r="B414" s="94" t="s">
        <v>473</v>
      </c>
      <c r="C414" s="151" t="s">
        <v>474</v>
      </c>
      <c r="D414" s="145"/>
      <c r="E414" s="145"/>
      <c r="F414" s="145"/>
      <c r="G414" s="151"/>
      <c r="H414" s="145"/>
      <c r="I414" s="95">
        <v>193.39</v>
      </c>
      <c r="J414" s="95">
        <v>0</v>
      </c>
      <c r="K414" s="95">
        <v>291.68</v>
      </c>
      <c r="L414" s="144">
        <v>530.53</v>
      </c>
      <c r="M414" s="145"/>
      <c r="N414" s="145"/>
      <c r="O414" s="144">
        <v>822.21</v>
      </c>
      <c r="P414" s="145"/>
      <c r="Q414" s="145"/>
      <c r="R414" s="144">
        <v>0</v>
      </c>
      <c r="S414" s="145"/>
      <c r="U414" s="144">
        <f t="shared" si="9"/>
        <v>4.2515641967009676</v>
      </c>
      <c r="V414" s="145"/>
      <c r="W414" s="161" t="s">
        <v>121</v>
      </c>
      <c r="X414" s="145"/>
    </row>
    <row r="415" spans="2:24" x14ac:dyDescent="0.2">
      <c r="B415" s="94" t="s">
        <v>278</v>
      </c>
      <c r="C415" s="151" t="s">
        <v>84</v>
      </c>
      <c r="D415" s="145"/>
      <c r="E415" s="145"/>
      <c r="F415" s="145"/>
      <c r="G415" s="151"/>
      <c r="H415" s="145"/>
      <c r="I415" s="95">
        <v>3145.49</v>
      </c>
      <c r="J415" s="95">
        <v>4300</v>
      </c>
      <c r="K415" s="95">
        <v>2804.35</v>
      </c>
      <c r="L415" s="144">
        <v>972.34</v>
      </c>
      <c r="M415" s="145"/>
      <c r="N415" s="145"/>
      <c r="O415" s="144">
        <v>3776.69</v>
      </c>
      <c r="P415" s="145"/>
      <c r="Q415" s="145"/>
      <c r="R415" s="144">
        <v>523.30999999999995</v>
      </c>
      <c r="S415" s="145"/>
      <c r="U415" s="144">
        <f t="shared" si="9"/>
        <v>1.2006682583635619</v>
      </c>
      <c r="V415" s="145"/>
      <c r="W415" s="144">
        <f>O415/J415</f>
        <v>0.87829999999999997</v>
      </c>
      <c r="X415" s="145"/>
    </row>
    <row r="416" spans="2:24" x14ac:dyDescent="0.2">
      <c r="B416" s="94" t="s">
        <v>279</v>
      </c>
      <c r="C416" s="151" t="s">
        <v>280</v>
      </c>
      <c r="D416" s="145"/>
      <c r="E416" s="145"/>
      <c r="F416" s="145"/>
      <c r="G416" s="151"/>
      <c r="H416" s="145"/>
      <c r="I416" s="95">
        <v>3145.49</v>
      </c>
      <c r="J416" s="95">
        <v>4300</v>
      </c>
      <c r="K416" s="95">
        <v>2804.35</v>
      </c>
      <c r="L416" s="144">
        <v>972.34</v>
      </c>
      <c r="M416" s="145"/>
      <c r="N416" s="145"/>
      <c r="O416" s="144">
        <v>3776.69</v>
      </c>
      <c r="P416" s="145"/>
      <c r="Q416" s="145"/>
      <c r="R416" s="144">
        <v>523.30999999999995</v>
      </c>
      <c r="S416" s="145"/>
      <c r="U416" s="144">
        <f t="shared" si="9"/>
        <v>1.2006682583635619</v>
      </c>
      <c r="V416" s="145"/>
      <c r="W416" s="144">
        <f>O416/J416</f>
        <v>0.87829999999999997</v>
      </c>
      <c r="X416" s="145"/>
    </row>
    <row r="417" spans="2:24" ht="25.5" customHeight="1" x14ac:dyDescent="0.2">
      <c r="B417" s="94" t="s">
        <v>281</v>
      </c>
      <c r="C417" s="151" t="s">
        <v>85</v>
      </c>
      <c r="D417" s="145"/>
      <c r="E417" s="145"/>
      <c r="F417" s="145"/>
      <c r="G417" s="151"/>
      <c r="H417" s="145"/>
      <c r="I417" s="95">
        <v>2063.16</v>
      </c>
      <c r="J417" s="95">
        <v>2600</v>
      </c>
      <c r="K417" s="95">
        <v>1141.19</v>
      </c>
      <c r="L417" s="144">
        <v>833.93</v>
      </c>
      <c r="M417" s="145"/>
      <c r="N417" s="145"/>
      <c r="O417" s="144">
        <v>1975.12</v>
      </c>
      <c r="P417" s="145"/>
      <c r="Q417" s="145"/>
      <c r="R417" s="144">
        <v>624.88</v>
      </c>
      <c r="S417" s="145"/>
      <c r="U417" s="144">
        <f t="shared" si="9"/>
        <v>0.957327594563679</v>
      </c>
      <c r="V417" s="145"/>
      <c r="W417" s="144">
        <f>O417/J417</f>
        <v>0.75966153846153839</v>
      </c>
      <c r="X417" s="145"/>
    </row>
    <row r="418" spans="2:24" x14ac:dyDescent="0.2">
      <c r="B418" s="94" t="s">
        <v>475</v>
      </c>
      <c r="C418" s="151" t="s">
        <v>476</v>
      </c>
      <c r="D418" s="145"/>
      <c r="E418" s="145"/>
      <c r="F418" s="145"/>
      <c r="G418" s="151"/>
      <c r="H418" s="145"/>
      <c r="I418" s="95">
        <v>0</v>
      </c>
      <c r="J418" s="95">
        <v>0</v>
      </c>
      <c r="K418" s="95">
        <v>13.28</v>
      </c>
      <c r="L418" s="144">
        <v>15.94</v>
      </c>
      <c r="M418" s="145"/>
      <c r="N418" s="145"/>
      <c r="O418" s="144">
        <v>29.22</v>
      </c>
      <c r="P418" s="145"/>
      <c r="Q418" s="145"/>
      <c r="R418" s="144">
        <v>0</v>
      </c>
      <c r="S418" s="145"/>
      <c r="U418" s="161" t="s">
        <v>121</v>
      </c>
      <c r="V418" s="145"/>
      <c r="W418" s="161" t="s">
        <v>121</v>
      </c>
      <c r="X418" s="145"/>
    </row>
    <row r="419" spans="2:24" x14ac:dyDescent="0.2">
      <c r="B419" s="94" t="s">
        <v>477</v>
      </c>
      <c r="C419" s="151" t="s">
        <v>478</v>
      </c>
      <c r="D419" s="145"/>
      <c r="E419" s="145"/>
      <c r="F419" s="145"/>
      <c r="G419" s="151"/>
      <c r="H419" s="145"/>
      <c r="I419" s="95">
        <v>2063.16</v>
      </c>
      <c r="J419" s="95">
        <v>0</v>
      </c>
      <c r="K419" s="95">
        <v>1127.9100000000001</v>
      </c>
      <c r="L419" s="144">
        <v>817.99</v>
      </c>
      <c r="M419" s="145"/>
      <c r="N419" s="145"/>
      <c r="O419" s="144">
        <v>1945.9</v>
      </c>
      <c r="P419" s="145"/>
      <c r="Q419" s="145"/>
      <c r="R419" s="144">
        <v>0</v>
      </c>
      <c r="S419" s="145"/>
      <c r="U419" s="144">
        <f t="shared" si="9"/>
        <v>0.94316485391341454</v>
      </c>
      <c r="V419" s="145"/>
      <c r="W419" s="161" t="s">
        <v>121</v>
      </c>
      <c r="X419" s="145"/>
    </row>
    <row r="420" spans="2:24" ht="25.5" customHeight="1" x14ac:dyDescent="0.2">
      <c r="B420" s="94" t="s">
        <v>282</v>
      </c>
      <c r="C420" s="151" t="s">
        <v>283</v>
      </c>
      <c r="D420" s="145"/>
      <c r="E420" s="145"/>
      <c r="F420" s="145"/>
      <c r="G420" s="151"/>
      <c r="H420" s="145"/>
      <c r="I420" s="95">
        <v>1081.52</v>
      </c>
      <c r="J420" s="95">
        <v>1700</v>
      </c>
      <c r="K420" s="95">
        <v>1629.85</v>
      </c>
      <c r="L420" s="144">
        <v>131.38</v>
      </c>
      <c r="M420" s="145"/>
      <c r="N420" s="145"/>
      <c r="O420" s="144">
        <v>1761.23</v>
      </c>
      <c r="P420" s="145"/>
      <c r="Q420" s="145"/>
      <c r="R420" s="144">
        <v>-61.23</v>
      </c>
      <c r="S420" s="145"/>
      <c r="U420" s="144">
        <f t="shared" si="9"/>
        <v>1.6284765885050669</v>
      </c>
      <c r="V420" s="145"/>
      <c r="W420" s="144">
        <f>O420/J420</f>
        <v>1.0360176470588236</v>
      </c>
      <c r="X420" s="145"/>
    </row>
    <row r="421" spans="2:24" x14ac:dyDescent="0.2">
      <c r="B421" s="94" t="s">
        <v>516</v>
      </c>
      <c r="C421" s="151" t="s">
        <v>517</v>
      </c>
      <c r="D421" s="145"/>
      <c r="E421" s="145"/>
      <c r="F421" s="145"/>
      <c r="G421" s="151"/>
      <c r="H421" s="145"/>
      <c r="I421" s="95">
        <v>1081.52</v>
      </c>
      <c r="J421" s="95">
        <v>0</v>
      </c>
      <c r="K421" s="95">
        <v>1629.85</v>
      </c>
      <c r="L421" s="144">
        <v>131.38</v>
      </c>
      <c r="M421" s="145"/>
      <c r="N421" s="145"/>
      <c r="O421" s="144">
        <v>1761.23</v>
      </c>
      <c r="P421" s="145"/>
      <c r="Q421" s="145"/>
      <c r="R421" s="144">
        <v>0</v>
      </c>
      <c r="S421" s="145"/>
      <c r="U421" s="144">
        <f t="shared" si="9"/>
        <v>1.6284765885050669</v>
      </c>
      <c r="V421" s="145"/>
      <c r="W421" s="161" t="s">
        <v>121</v>
      </c>
      <c r="X421" s="145"/>
    </row>
    <row r="422" spans="2:24" x14ac:dyDescent="0.2">
      <c r="B422" s="94" t="s">
        <v>284</v>
      </c>
      <c r="C422" s="151" t="s">
        <v>285</v>
      </c>
      <c r="D422" s="145"/>
      <c r="E422" s="145"/>
      <c r="F422" s="145"/>
      <c r="G422" s="151"/>
      <c r="H422" s="145"/>
      <c r="I422" s="95">
        <v>0.81</v>
      </c>
      <c r="J422" s="95">
        <v>0</v>
      </c>
      <c r="K422" s="95">
        <v>33.31</v>
      </c>
      <c r="L422" s="144">
        <v>7.03</v>
      </c>
      <c r="M422" s="145"/>
      <c r="N422" s="145"/>
      <c r="O422" s="144">
        <v>40.340000000000003</v>
      </c>
      <c r="P422" s="145"/>
      <c r="Q422" s="145"/>
      <c r="R422" s="144">
        <v>-40.340000000000003</v>
      </c>
      <c r="S422" s="145"/>
      <c r="U422" s="144">
        <f t="shared" si="9"/>
        <v>49.802469135802468</v>
      </c>
      <c r="V422" s="145"/>
      <c r="W422" s="161" t="s">
        <v>121</v>
      </c>
      <c r="X422" s="145"/>
    </row>
    <row r="423" spans="2:24" x14ac:dyDescent="0.2">
      <c r="B423" s="94" t="s">
        <v>479</v>
      </c>
      <c r="C423" s="151" t="s">
        <v>480</v>
      </c>
      <c r="D423" s="145"/>
      <c r="E423" s="145"/>
      <c r="F423" s="145"/>
      <c r="G423" s="151"/>
      <c r="H423" s="145"/>
      <c r="I423" s="95">
        <v>0.81</v>
      </c>
      <c r="J423" s="95">
        <v>0</v>
      </c>
      <c r="K423" s="95">
        <v>33.31</v>
      </c>
      <c r="L423" s="144">
        <v>7.03</v>
      </c>
      <c r="M423" s="145"/>
      <c r="N423" s="145"/>
      <c r="O423" s="144">
        <v>40.340000000000003</v>
      </c>
      <c r="P423" s="145"/>
      <c r="Q423" s="145"/>
      <c r="R423" s="144">
        <v>0</v>
      </c>
      <c r="S423" s="145"/>
      <c r="U423" s="144">
        <f t="shared" si="9"/>
        <v>49.802469135802468</v>
      </c>
      <c r="V423" s="145"/>
      <c r="W423" s="161" t="s">
        <v>121</v>
      </c>
      <c r="X423" s="145"/>
    </row>
    <row r="424" spans="2:24" ht="24" customHeight="1" x14ac:dyDescent="0.2">
      <c r="B424" s="94" t="s">
        <v>286</v>
      </c>
      <c r="C424" s="151" t="s">
        <v>88</v>
      </c>
      <c r="D424" s="145"/>
      <c r="E424" s="145"/>
      <c r="F424" s="145"/>
      <c r="G424" s="151"/>
      <c r="H424" s="145"/>
      <c r="I424" s="95">
        <v>0</v>
      </c>
      <c r="J424" s="95">
        <v>0</v>
      </c>
      <c r="K424" s="95">
        <v>0</v>
      </c>
      <c r="L424" s="144">
        <v>0</v>
      </c>
      <c r="M424" s="145"/>
      <c r="N424" s="145"/>
      <c r="O424" s="144">
        <v>0</v>
      </c>
      <c r="P424" s="145"/>
      <c r="Q424" s="145"/>
      <c r="R424" s="144">
        <v>0</v>
      </c>
      <c r="S424" s="145"/>
      <c r="U424" s="161" t="s">
        <v>121</v>
      </c>
      <c r="V424" s="145"/>
      <c r="W424" s="161" t="s">
        <v>121</v>
      </c>
      <c r="X424" s="145"/>
    </row>
    <row r="425" spans="2:24" ht="27" customHeight="1" x14ac:dyDescent="0.2">
      <c r="B425" s="94" t="s">
        <v>287</v>
      </c>
      <c r="C425" s="151" t="s">
        <v>89</v>
      </c>
      <c r="D425" s="145"/>
      <c r="E425" s="145"/>
      <c r="F425" s="145"/>
      <c r="G425" s="151"/>
      <c r="H425" s="145"/>
      <c r="I425" s="95">
        <v>0</v>
      </c>
      <c r="J425" s="95">
        <v>0</v>
      </c>
      <c r="K425" s="95">
        <v>0</v>
      </c>
      <c r="L425" s="144">
        <v>0</v>
      </c>
      <c r="M425" s="145"/>
      <c r="N425" s="145"/>
      <c r="O425" s="144">
        <v>0</v>
      </c>
      <c r="P425" s="145"/>
      <c r="Q425" s="145"/>
      <c r="R425" s="144">
        <v>0</v>
      </c>
      <c r="S425" s="145"/>
      <c r="U425" s="161" t="s">
        <v>121</v>
      </c>
      <c r="V425" s="145"/>
      <c r="W425" s="161" t="s">
        <v>121</v>
      </c>
      <c r="X425" s="145"/>
    </row>
    <row r="426" spans="2:24" ht="27.75" customHeight="1" x14ac:dyDescent="0.2">
      <c r="B426" s="94" t="s">
        <v>288</v>
      </c>
      <c r="C426" s="151" t="s">
        <v>90</v>
      </c>
      <c r="D426" s="145"/>
      <c r="E426" s="145"/>
      <c r="F426" s="145"/>
      <c r="G426" s="151"/>
      <c r="H426" s="145"/>
      <c r="I426" s="95">
        <v>0</v>
      </c>
      <c r="J426" s="95">
        <v>0</v>
      </c>
      <c r="K426" s="95">
        <v>0</v>
      </c>
      <c r="L426" s="144">
        <v>0</v>
      </c>
      <c r="M426" s="145"/>
      <c r="N426" s="145"/>
      <c r="O426" s="144">
        <v>0</v>
      </c>
      <c r="P426" s="145"/>
      <c r="Q426" s="145"/>
      <c r="R426" s="144">
        <v>0</v>
      </c>
      <c r="S426" s="145"/>
      <c r="U426" s="161" t="s">
        <v>121</v>
      </c>
      <c r="V426" s="145"/>
      <c r="W426" s="161" t="s">
        <v>121</v>
      </c>
      <c r="X426" s="145"/>
    </row>
    <row r="427" spans="2:24" x14ac:dyDescent="0.2">
      <c r="B427" s="94" t="s">
        <v>290</v>
      </c>
      <c r="C427" s="151" t="s">
        <v>291</v>
      </c>
      <c r="D427" s="145"/>
      <c r="E427" s="145"/>
      <c r="F427" s="145"/>
      <c r="G427" s="151"/>
      <c r="H427" s="145"/>
      <c r="I427" s="95">
        <v>3345.68</v>
      </c>
      <c r="J427" s="95">
        <v>400</v>
      </c>
      <c r="K427" s="95">
        <v>0</v>
      </c>
      <c r="L427" s="144">
        <v>0</v>
      </c>
      <c r="M427" s="145"/>
      <c r="N427" s="145"/>
      <c r="O427" s="144">
        <v>0</v>
      </c>
      <c r="P427" s="145"/>
      <c r="Q427" s="145"/>
      <c r="R427" s="144">
        <v>400</v>
      </c>
      <c r="S427" s="145"/>
      <c r="U427" s="144">
        <f t="shared" si="9"/>
        <v>0</v>
      </c>
      <c r="V427" s="145"/>
      <c r="W427" s="144">
        <f>O427/J427</f>
        <v>0</v>
      </c>
      <c r="X427" s="145"/>
    </row>
    <row r="428" spans="2:24" x14ac:dyDescent="0.2">
      <c r="B428" s="94" t="s">
        <v>292</v>
      </c>
      <c r="C428" s="151" t="s">
        <v>30</v>
      </c>
      <c r="D428" s="145"/>
      <c r="E428" s="145"/>
      <c r="F428" s="145"/>
      <c r="G428" s="151"/>
      <c r="H428" s="145"/>
      <c r="I428" s="95">
        <v>0</v>
      </c>
      <c r="J428" s="95">
        <v>400</v>
      </c>
      <c r="K428" s="95">
        <v>0</v>
      </c>
      <c r="L428" s="144">
        <v>0</v>
      </c>
      <c r="M428" s="145"/>
      <c r="N428" s="145"/>
      <c r="O428" s="144">
        <v>0</v>
      </c>
      <c r="P428" s="145"/>
      <c r="Q428" s="145"/>
      <c r="R428" s="144">
        <v>400</v>
      </c>
      <c r="S428" s="145"/>
      <c r="U428" s="161" t="s">
        <v>121</v>
      </c>
      <c r="V428" s="145"/>
      <c r="W428" s="144">
        <f>O428/J428</f>
        <v>0</v>
      </c>
      <c r="X428" s="145"/>
    </row>
    <row r="429" spans="2:24" x14ac:dyDescent="0.2">
      <c r="B429" s="94" t="s">
        <v>293</v>
      </c>
      <c r="C429" s="151" t="s">
        <v>93</v>
      </c>
      <c r="D429" s="145"/>
      <c r="E429" s="145"/>
      <c r="F429" s="145"/>
      <c r="G429" s="151"/>
      <c r="H429" s="145"/>
      <c r="I429" s="95">
        <v>0</v>
      </c>
      <c r="J429" s="95">
        <v>400</v>
      </c>
      <c r="K429" s="95">
        <v>0</v>
      </c>
      <c r="L429" s="144">
        <v>0</v>
      </c>
      <c r="M429" s="145"/>
      <c r="N429" s="145"/>
      <c r="O429" s="144">
        <v>0</v>
      </c>
      <c r="P429" s="145"/>
      <c r="Q429" s="145"/>
      <c r="R429" s="144">
        <v>400</v>
      </c>
      <c r="S429" s="145"/>
      <c r="U429" s="161" t="s">
        <v>121</v>
      </c>
      <c r="V429" s="145"/>
      <c r="W429" s="144">
        <f>O429/J429</f>
        <v>0</v>
      </c>
      <c r="X429" s="145"/>
    </row>
    <row r="430" spans="2:24" x14ac:dyDescent="0.2">
      <c r="B430" s="94" t="s">
        <v>295</v>
      </c>
      <c r="C430" s="151" t="s">
        <v>296</v>
      </c>
      <c r="D430" s="145"/>
      <c r="E430" s="145"/>
      <c r="F430" s="145"/>
      <c r="G430" s="151"/>
      <c r="H430" s="145"/>
      <c r="I430" s="95">
        <v>3345.68</v>
      </c>
      <c r="J430" s="95">
        <v>0</v>
      </c>
      <c r="K430" s="95">
        <v>0</v>
      </c>
      <c r="L430" s="144">
        <v>0</v>
      </c>
      <c r="M430" s="145"/>
      <c r="N430" s="145"/>
      <c r="O430" s="144">
        <v>0</v>
      </c>
      <c r="P430" s="145"/>
      <c r="Q430" s="145"/>
      <c r="R430" s="144">
        <v>0</v>
      </c>
      <c r="S430" s="145"/>
      <c r="U430" s="144">
        <f t="shared" si="9"/>
        <v>0</v>
      </c>
      <c r="V430" s="145"/>
      <c r="W430" s="161" t="s">
        <v>121</v>
      </c>
      <c r="X430" s="145"/>
    </row>
    <row r="431" spans="2:24" x14ac:dyDescent="0.2">
      <c r="B431" s="94" t="s">
        <v>297</v>
      </c>
      <c r="C431" s="151" t="s">
        <v>95</v>
      </c>
      <c r="D431" s="145"/>
      <c r="E431" s="145"/>
      <c r="F431" s="145"/>
      <c r="G431" s="151"/>
      <c r="H431" s="145"/>
      <c r="I431" s="95">
        <v>3345.68</v>
      </c>
      <c r="J431" s="95">
        <v>0</v>
      </c>
      <c r="K431" s="95">
        <v>0</v>
      </c>
      <c r="L431" s="144">
        <v>0</v>
      </c>
      <c r="M431" s="145"/>
      <c r="N431" s="145"/>
      <c r="O431" s="144">
        <v>0</v>
      </c>
      <c r="P431" s="145"/>
      <c r="Q431" s="145"/>
      <c r="R431" s="144">
        <v>0</v>
      </c>
      <c r="S431" s="145"/>
      <c r="U431" s="144">
        <f t="shared" si="9"/>
        <v>0</v>
      </c>
      <c r="V431" s="145"/>
      <c r="W431" s="161" t="s">
        <v>121</v>
      </c>
      <c r="X431" s="145"/>
    </row>
    <row r="432" spans="2:24" x14ac:dyDescent="0.2">
      <c r="B432" s="101">
        <v>383510</v>
      </c>
      <c r="C432" s="151" t="s">
        <v>95</v>
      </c>
      <c r="D432" s="145"/>
      <c r="E432" s="145"/>
      <c r="F432" s="145"/>
      <c r="G432" s="94"/>
      <c r="I432" s="95">
        <v>3345.68</v>
      </c>
      <c r="J432" s="95">
        <v>0</v>
      </c>
      <c r="K432" s="95">
        <v>0</v>
      </c>
      <c r="L432" s="144">
        <v>0</v>
      </c>
      <c r="M432" s="145"/>
      <c r="N432" s="145"/>
      <c r="O432" s="144">
        <v>0</v>
      </c>
      <c r="P432" s="145"/>
      <c r="Q432" s="145"/>
      <c r="R432" s="144">
        <v>0</v>
      </c>
      <c r="S432" s="145"/>
      <c r="U432" s="144">
        <f>O432/I432</f>
        <v>0</v>
      </c>
      <c r="V432" s="145"/>
      <c r="W432" s="161" t="s">
        <v>121</v>
      </c>
      <c r="X432" s="145"/>
    </row>
    <row r="433" spans="2:24" ht="18" customHeight="1" x14ac:dyDescent="0.2">
      <c r="B433" s="94" t="s">
        <v>173</v>
      </c>
      <c r="C433" s="151" t="s">
        <v>174</v>
      </c>
      <c r="D433" s="145"/>
      <c r="E433" s="145"/>
      <c r="F433" s="145"/>
      <c r="G433" s="151"/>
      <c r="H433" s="145"/>
      <c r="I433" s="95">
        <v>6623.06</v>
      </c>
      <c r="J433" s="95">
        <v>48700</v>
      </c>
      <c r="K433" s="95">
        <v>12559.12</v>
      </c>
      <c r="L433" s="144">
        <v>9.76</v>
      </c>
      <c r="M433" s="145"/>
      <c r="N433" s="145"/>
      <c r="O433" s="144">
        <v>12568.88</v>
      </c>
      <c r="P433" s="145"/>
      <c r="Q433" s="145"/>
      <c r="R433" s="144">
        <v>36131.120000000003</v>
      </c>
      <c r="S433" s="145"/>
      <c r="U433" s="144">
        <f t="shared" si="9"/>
        <v>1.897745151032906</v>
      </c>
      <c r="V433" s="145"/>
      <c r="W433" s="144">
        <f>O433/J433</f>
        <v>0.25808788501026692</v>
      </c>
      <c r="X433" s="145"/>
    </row>
    <row r="434" spans="2:24" ht="27" customHeight="1" x14ac:dyDescent="0.2">
      <c r="B434" s="94" t="s">
        <v>298</v>
      </c>
      <c r="C434" s="151" t="s">
        <v>97</v>
      </c>
      <c r="D434" s="145"/>
      <c r="E434" s="145"/>
      <c r="F434" s="145"/>
      <c r="G434" s="151"/>
      <c r="H434" s="145"/>
      <c r="I434" s="95">
        <v>0</v>
      </c>
      <c r="J434" s="95">
        <v>0</v>
      </c>
      <c r="K434" s="95">
        <v>0</v>
      </c>
      <c r="L434" s="144">
        <v>0</v>
      </c>
      <c r="M434" s="145"/>
      <c r="N434" s="145"/>
      <c r="O434" s="144">
        <v>0</v>
      </c>
      <c r="P434" s="145"/>
      <c r="Q434" s="145"/>
      <c r="R434" s="144">
        <v>0</v>
      </c>
      <c r="S434" s="145"/>
      <c r="U434" s="161" t="s">
        <v>121</v>
      </c>
      <c r="V434" s="145"/>
      <c r="W434" s="161" t="s">
        <v>121</v>
      </c>
      <c r="X434" s="145"/>
    </row>
    <row r="435" spans="2:24" x14ac:dyDescent="0.2">
      <c r="B435" s="94" t="s">
        <v>299</v>
      </c>
      <c r="C435" s="151" t="s">
        <v>300</v>
      </c>
      <c r="D435" s="145"/>
      <c r="E435" s="145"/>
      <c r="F435" s="145"/>
      <c r="G435" s="151"/>
      <c r="H435" s="145"/>
      <c r="I435" s="95">
        <v>0</v>
      </c>
      <c r="J435" s="95">
        <v>0</v>
      </c>
      <c r="K435" s="95">
        <v>0</v>
      </c>
      <c r="L435" s="144">
        <v>0</v>
      </c>
      <c r="M435" s="145"/>
      <c r="N435" s="145"/>
      <c r="O435" s="144">
        <v>0</v>
      </c>
      <c r="P435" s="145"/>
      <c r="Q435" s="145"/>
      <c r="R435" s="144">
        <v>0</v>
      </c>
      <c r="S435" s="145"/>
      <c r="U435" s="161" t="s">
        <v>121</v>
      </c>
      <c r="V435" s="145"/>
      <c r="W435" s="161" t="s">
        <v>121</v>
      </c>
      <c r="X435" s="145"/>
    </row>
    <row r="436" spans="2:24" x14ac:dyDescent="0.2">
      <c r="B436" s="94" t="s">
        <v>301</v>
      </c>
      <c r="C436" s="151" t="s">
        <v>98</v>
      </c>
      <c r="D436" s="145"/>
      <c r="E436" s="145"/>
      <c r="F436" s="145"/>
      <c r="G436" s="151"/>
      <c r="H436" s="145"/>
      <c r="I436" s="95">
        <v>0</v>
      </c>
      <c r="J436" s="95">
        <v>0</v>
      </c>
      <c r="K436" s="95">
        <v>0</v>
      </c>
      <c r="L436" s="144">
        <v>0</v>
      </c>
      <c r="M436" s="145"/>
      <c r="N436" s="145"/>
      <c r="O436" s="144">
        <v>0</v>
      </c>
      <c r="P436" s="145"/>
      <c r="Q436" s="145"/>
      <c r="R436" s="144">
        <v>0</v>
      </c>
      <c r="S436" s="145"/>
      <c r="U436" s="161" t="s">
        <v>121</v>
      </c>
      <c r="V436" s="145"/>
      <c r="W436" s="161" t="s">
        <v>121</v>
      </c>
      <c r="X436" s="145"/>
    </row>
    <row r="437" spans="2:24" ht="22.5" customHeight="1" x14ac:dyDescent="0.2">
      <c r="B437" s="94" t="s">
        <v>302</v>
      </c>
      <c r="C437" s="151" t="s">
        <v>99</v>
      </c>
      <c r="D437" s="145"/>
      <c r="E437" s="145"/>
      <c r="F437" s="145"/>
      <c r="G437" s="151"/>
      <c r="H437" s="145"/>
      <c r="I437" s="95">
        <v>6623.06</v>
      </c>
      <c r="J437" s="95">
        <v>13200</v>
      </c>
      <c r="K437" s="95">
        <v>12559.12</v>
      </c>
      <c r="L437" s="144">
        <v>-177.74</v>
      </c>
      <c r="M437" s="145"/>
      <c r="N437" s="145"/>
      <c r="O437" s="144">
        <v>12381.38</v>
      </c>
      <c r="P437" s="145"/>
      <c r="Q437" s="145"/>
      <c r="R437" s="144">
        <v>818.62</v>
      </c>
      <c r="S437" s="145"/>
      <c r="U437" s="144">
        <f t="shared" si="9"/>
        <v>1.8694349741660197</v>
      </c>
      <c r="V437" s="145"/>
      <c r="W437" s="144">
        <f>O437/J437</f>
        <v>0.93798333333333328</v>
      </c>
      <c r="X437" s="145"/>
    </row>
    <row r="438" spans="2:24" ht="22.5" customHeight="1" x14ac:dyDescent="0.2">
      <c r="B438" s="101">
        <v>421</v>
      </c>
      <c r="C438" s="151" t="s">
        <v>303</v>
      </c>
      <c r="D438" s="145"/>
      <c r="E438" s="145"/>
      <c r="F438" s="145"/>
      <c r="G438" s="94"/>
      <c r="I438" s="95">
        <v>79.63</v>
      </c>
      <c r="J438" s="95">
        <v>0</v>
      </c>
      <c r="K438" s="95">
        <v>0</v>
      </c>
      <c r="L438" s="144">
        <v>0</v>
      </c>
      <c r="M438" s="145"/>
      <c r="N438" s="145"/>
      <c r="O438" s="144">
        <v>0</v>
      </c>
      <c r="P438" s="145"/>
      <c r="Q438" s="145"/>
      <c r="R438" s="144">
        <v>0</v>
      </c>
      <c r="S438" s="145"/>
      <c r="U438" s="144">
        <f>O438/I438</f>
        <v>0</v>
      </c>
      <c r="V438" s="145"/>
      <c r="W438" s="161" t="s">
        <v>121</v>
      </c>
      <c r="X438" s="145"/>
    </row>
    <row r="439" spans="2:24" ht="22.5" customHeight="1" x14ac:dyDescent="0.2">
      <c r="B439" s="101">
        <v>4212</v>
      </c>
      <c r="C439" s="151" t="s">
        <v>101</v>
      </c>
      <c r="D439" s="145"/>
      <c r="E439" s="145"/>
      <c r="F439" s="145"/>
      <c r="G439" s="94"/>
      <c r="I439" s="95">
        <v>79.63</v>
      </c>
      <c r="J439" s="95">
        <v>0</v>
      </c>
      <c r="K439" s="95">
        <v>0</v>
      </c>
      <c r="L439" s="144">
        <v>0</v>
      </c>
      <c r="M439" s="145"/>
      <c r="N439" s="145"/>
      <c r="O439" s="144">
        <v>0</v>
      </c>
      <c r="P439" s="145"/>
      <c r="Q439" s="145"/>
      <c r="R439" s="144">
        <v>0</v>
      </c>
      <c r="S439" s="145"/>
      <c r="U439" s="144">
        <f>O439/I439</f>
        <v>0</v>
      </c>
      <c r="V439" s="145"/>
      <c r="W439" s="161" t="s">
        <v>121</v>
      </c>
      <c r="X439" s="145"/>
    </row>
    <row r="440" spans="2:24" ht="22.5" customHeight="1" x14ac:dyDescent="0.2">
      <c r="B440" s="101">
        <v>421210</v>
      </c>
      <c r="C440" s="151" t="s">
        <v>575</v>
      </c>
      <c r="D440" s="145"/>
      <c r="E440" s="145"/>
      <c r="F440" s="145"/>
      <c r="G440" s="94"/>
      <c r="I440" s="95">
        <v>79.63</v>
      </c>
      <c r="J440" s="95">
        <v>0</v>
      </c>
      <c r="K440" s="95">
        <v>0</v>
      </c>
      <c r="L440" s="144">
        <v>0</v>
      </c>
      <c r="M440" s="145"/>
      <c r="N440" s="145"/>
      <c r="O440" s="144">
        <v>0</v>
      </c>
      <c r="P440" s="145"/>
      <c r="Q440" s="145"/>
      <c r="R440" s="144">
        <v>0</v>
      </c>
      <c r="S440" s="145"/>
      <c r="U440" s="144">
        <f>O440/I440</f>
        <v>0</v>
      </c>
      <c r="V440" s="145"/>
      <c r="W440" s="161" t="s">
        <v>121</v>
      </c>
      <c r="X440" s="145"/>
    </row>
    <row r="441" spans="2:24" x14ac:dyDescent="0.2">
      <c r="B441" s="94" t="s">
        <v>304</v>
      </c>
      <c r="C441" s="151" t="s">
        <v>305</v>
      </c>
      <c r="D441" s="145"/>
      <c r="E441" s="145"/>
      <c r="F441" s="145"/>
      <c r="G441" s="151"/>
      <c r="H441" s="145"/>
      <c r="I441" s="95">
        <v>6264.05</v>
      </c>
      <c r="J441" s="95">
        <v>8000</v>
      </c>
      <c r="K441" s="95">
        <v>9387.7900000000009</v>
      </c>
      <c r="L441" s="144">
        <v>-177.74</v>
      </c>
      <c r="M441" s="145"/>
      <c r="N441" s="145"/>
      <c r="O441" s="144">
        <v>9210.0499999999993</v>
      </c>
      <c r="P441" s="145"/>
      <c r="Q441" s="145"/>
      <c r="R441" s="144">
        <v>-1210.05</v>
      </c>
      <c r="S441" s="145"/>
      <c r="U441" s="144">
        <f t="shared" si="9"/>
        <v>1.4703027593968756</v>
      </c>
      <c r="V441" s="145"/>
      <c r="W441" s="144">
        <f>O441/J441</f>
        <v>1.1512562499999999</v>
      </c>
      <c r="X441" s="145"/>
    </row>
    <row r="442" spans="2:24" x14ac:dyDescent="0.2">
      <c r="B442" s="94" t="s">
        <v>306</v>
      </c>
      <c r="C442" s="151" t="s">
        <v>102</v>
      </c>
      <c r="D442" s="145"/>
      <c r="E442" s="145"/>
      <c r="F442" s="145"/>
      <c r="G442" s="151"/>
      <c r="H442" s="145"/>
      <c r="I442" s="95">
        <v>1559.49</v>
      </c>
      <c r="J442" s="95">
        <v>900</v>
      </c>
      <c r="K442" s="95">
        <v>1261.4100000000001</v>
      </c>
      <c r="L442" s="144">
        <v>2667.01</v>
      </c>
      <c r="M442" s="145"/>
      <c r="N442" s="145"/>
      <c r="O442" s="144">
        <v>3928.42</v>
      </c>
      <c r="P442" s="145"/>
      <c r="Q442" s="145"/>
      <c r="R442" s="144">
        <v>-3028.42</v>
      </c>
      <c r="S442" s="145"/>
      <c r="U442" s="144">
        <f t="shared" si="9"/>
        <v>2.5190414815099809</v>
      </c>
      <c r="V442" s="145"/>
      <c r="W442" s="144">
        <f>O442/J442</f>
        <v>4.3649111111111116</v>
      </c>
      <c r="X442" s="145"/>
    </row>
    <row r="443" spans="2:24" x14ac:dyDescent="0.2">
      <c r="B443" s="94" t="s">
        <v>410</v>
      </c>
      <c r="C443" s="151" t="s">
        <v>411</v>
      </c>
      <c r="D443" s="145"/>
      <c r="E443" s="145"/>
      <c r="F443" s="145"/>
      <c r="G443" s="151"/>
      <c r="H443" s="145"/>
      <c r="I443" s="95">
        <v>0</v>
      </c>
      <c r="J443" s="95">
        <v>0</v>
      </c>
      <c r="K443" s="95">
        <v>0</v>
      </c>
      <c r="L443" s="144">
        <v>1662.5</v>
      </c>
      <c r="M443" s="145"/>
      <c r="N443" s="145"/>
      <c r="O443" s="144">
        <v>1662.5</v>
      </c>
      <c r="P443" s="145"/>
      <c r="Q443" s="145"/>
      <c r="R443" s="144">
        <v>0</v>
      </c>
      <c r="S443" s="145"/>
      <c r="U443" s="161" t="s">
        <v>121</v>
      </c>
      <c r="V443" s="145"/>
      <c r="W443" s="161" t="s">
        <v>121</v>
      </c>
      <c r="X443" s="145"/>
    </row>
    <row r="444" spans="2:24" x14ac:dyDescent="0.2">
      <c r="B444" s="94" t="s">
        <v>484</v>
      </c>
      <c r="C444" s="151" t="s">
        <v>485</v>
      </c>
      <c r="D444" s="145"/>
      <c r="E444" s="145"/>
      <c r="F444" s="145"/>
      <c r="G444" s="151"/>
      <c r="H444" s="145"/>
      <c r="I444" s="95">
        <v>1559.49</v>
      </c>
      <c r="J444" s="95">
        <v>0</v>
      </c>
      <c r="K444" s="95">
        <v>1163.9100000000001</v>
      </c>
      <c r="L444" s="144">
        <v>1004.51</v>
      </c>
      <c r="M444" s="145"/>
      <c r="N444" s="145"/>
      <c r="O444" s="144">
        <v>2168.42</v>
      </c>
      <c r="P444" s="145"/>
      <c r="Q444" s="145"/>
      <c r="R444" s="144">
        <v>0</v>
      </c>
      <c r="S444" s="145"/>
      <c r="U444" s="144">
        <f t="shared" si="9"/>
        <v>1.3904673963924103</v>
      </c>
      <c r="V444" s="145"/>
      <c r="W444" s="161" t="s">
        <v>121</v>
      </c>
      <c r="X444" s="145"/>
    </row>
    <row r="445" spans="2:24" x14ac:dyDescent="0.2">
      <c r="B445" s="94" t="s">
        <v>576</v>
      </c>
      <c r="C445" s="151" t="s">
        <v>486</v>
      </c>
      <c r="D445" s="145"/>
      <c r="E445" s="145"/>
      <c r="F445" s="145"/>
      <c r="G445" s="151"/>
      <c r="H445" s="145"/>
      <c r="I445" s="95">
        <v>0</v>
      </c>
      <c r="J445" s="95">
        <v>0</v>
      </c>
      <c r="K445" s="95">
        <v>97.5</v>
      </c>
      <c r="L445" s="144">
        <v>0</v>
      </c>
      <c r="M445" s="145"/>
      <c r="N445" s="145"/>
      <c r="O445" s="144">
        <v>97.5</v>
      </c>
      <c r="P445" s="145"/>
      <c r="Q445" s="145"/>
      <c r="R445" s="144">
        <v>0</v>
      </c>
      <c r="S445" s="145"/>
      <c r="U445" s="161" t="s">
        <v>121</v>
      </c>
      <c r="V445" s="145"/>
      <c r="W445" s="161" t="s">
        <v>121</v>
      </c>
      <c r="X445" s="145"/>
    </row>
    <row r="446" spans="2:24" x14ac:dyDescent="0.2">
      <c r="B446" s="94" t="s">
        <v>307</v>
      </c>
      <c r="C446" s="151" t="s">
        <v>103</v>
      </c>
      <c r="D446" s="145"/>
      <c r="E446" s="145"/>
      <c r="F446" s="145"/>
      <c r="G446" s="151"/>
      <c r="H446" s="145"/>
      <c r="I446" s="95">
        <v>287.44</v>
      </c>
      <c r="J446" s="95">
        <v>200</v>
      </c>
      <c r="K446" s="95">
        <v>173.14</v>
      </c>
      <c r="L446" s="144">
        <v>30.39</v>
      </c>
      <c r="M446" s="145"/>
      <c r="N446" s="145"/>
      <c r="O446" s="144">
        <v>203.53</v>
      </c>
      <c r="P446" s="145"/>
      <c r="Q446" s="145"/>
      <c r="R446" s="144">
        <v>-3.53</v>
      </c>
      <c r="S446" s="145"/>
      <c r="U446" s="144">
        <f t="shared" si="9"/>
        <v>0.70807820762593932</v>
      </c>
      <c r="V446" s="145"/>
      <c r="W446" s="144">
        <f>O446/J446</f>
        <v>1.0176499999999999</v>
      </c>
      <c r="X446" s="145"/>
    </row>
    <row r="447" spans="2:24" x14ac:dyDescent="0.2">
      <c r="B447" s="94" t="s">
        <v>487</v>
      </c>
      <c r="C447" s="151" t="s">
        <v>488</v>
      </c>
      <c r="D447" s="145"/>
      <c r="E447" s="145"/>
      <c r="F447" s="145"/>
      <c r="G447" s="151"/>
      <c r="H447" s="145"/>
      <c r="I447" s="95">
        <v>0</v>
      </c>
      <c r="J447" s="95">
        <v>0</v>
      </c>
      <c r="K447" s="95">
        <v>89.53</v>
      </c>
      <c r="L447" s="144">
        <v>0</v>
      </c>
      <c r="M447" s="145"/>
      <c r="N447" s="145"/>
      <c r="O447" s="144">
        <v>89.53</v>
      </c>
      <c r="P447" s="145"/>
      <c r="Q447" s="145"/>
      <c r="R447" s="144">
        <v>0</v>
      </c>
      <c r="S447" s="145"/>
      <c r="U447" s="161" t="s">
        <v>121</v>
      </c>
      <c r="V447" s="145"/>
      <c r="W447" s="161" t="s">
        <v>121</v>
      </c>
      <c r="X447" s="145"/>
    </row>
    <row r="448" spans="2:24" x14ac:dyDescent="0.2">
      <c r="B448" s="94" t="s">
        <v>577</v>
      </c>
      <c r="C448" s="151" t="s">
        <v>520</v>
      </c>
      <c r="D448" s="145"/>
      <c r="E448" s="145"/>
      <c r="F448" s="145"/>
      <c r="G448" s="151"/>
      <c r="H448" s="145"/>
      <c r="I448" s="95">
        <v>81.91</v>
      </c>
      <c r="J448" s="95">
        <v>0</v>
      </c>
      <c r="K448" s="95">
        <v>83.61</v>
      </c>
      <c r="L448" s="144">
        <v>30.39</v>
      </c>
      <c r="M448" s="145"/>
      <c r="N448" s="145"/>
      <c r="O448" s="144">
        <v>114</v>
      </c>
      <c r="P448" s="145"/>
      <c r="Q448" s="145"/>
      <c r="R448" s="144">
        <v>0</v>
      </c>
      <c r="S448" s="145"/>
      <c r="U448" s="144">
        <f t="shared" si="9"/>
        <v>1.3917714564766208</v>
      </c>
      <c r="V448" s="145"/>
      <c r="W448" s="161" t="s">
        <v>121</v>
      </c>
      <c r="X448" s="145"/>
    </row>
    <row r="449" spans="2:24" x14ac:dyDescent="0.2">
      <c r="B449" s="101">
        <v>422290</v>
      </c>
      <c r="C449" s="151" t="s">
        <v>578</v>
      </c>
      <c r="D449" s="145"/>
      <c r="E449" s="145"/>
      <c r="F449" s="145"/>
      <c r="G449" s="94"/>
      <c r="I449" s="95">
        <v>205.52</v>
      </c>
      <c r="J449" s="95">
        <v>0</v>
      </c>
      <c r="K449" s="95">
        <v>0</v>
      </c>
      <c r="L449" s="144">
        <v>0</v>
      </c>
      <c r="M449" s="145"/>
      <c r="N449" s="145"/>
      <c r="O449" s="144">
        <v>0</v>
      </c>
      <c r="P449" s="145"/>
      <c r="Q449" s="145"/>
      <c r="R449" s="144">
        <v>0</v>
      </c>
      <c r="S449" s="145"/>
      <c r="U449" s="144">
        <f>O449/I449</f>
        <v>0</v>
      </c>
      <c r="V449" s="145"/>
      <c r="W449" s="161" t="s">
        <v>121</v>
      </c>
      <c r="X449" s="145"/>
    </row>
    <row r="450" spans="2:24" x14ac:dyDescent="0.2">
      <c r="B450" s="94" t="s">
        <v>308</v>
      </c>
      <c r="C450" s="151" t="s">
        <v>104</v>
      </c>
      <c r="D450" s="145"/>
      <c r="E450" s="145"/>
      <c r="F450" s="145"/>
      <c r="G450" s="151"/>
      <c r="H450" s="145"/>
      <c r="I450" s="95">
        <v>1163.92</v>
      </c>
      <c r="J450" s="95">
        <v>500</v>
      </c>
      <c r="K450" s="95">
        <v>418</v>
      </c>
      <c r="L450" s="144">
        <v>0</v>
      </c>
      <c r="M450" s="145"/>
      <c r="N450" s="145"/>
      <c r="O450" s="144">
        <v>418</v>
      </c>
      <c r="P450" s="145"/>
      <c r="Q450" s="145"/>
      <c r="R450" s="144">
        <v>82</v>
      </c>
      <c r="S450" s="145"/>
      <c r="U450" s="144">
        <f t="shared" si="9"/>
        <v>0.35913121176713175</v>
      </c>
      <c r="V450" s="145"/>
      <c r="W450" s="144">
        <f>O450/J450</f>
        <v>0.83599999999999997</v>
      </c>
      <c r="X450" s="145"/>
    </row>
    <row r="451" spans="2:24" x14ac:dyDescent="0.2">
      <c r="B451" s="101">
        <v>422310</v>
      </c>
      <c r="C451" s="151" t="s">
        <v>489</v>
      </c>
      <c r="D451" s="145"/>
      <c r="E451" s="145"/>
      <c r="F451" s="145"/>
      <c r="G451" s="94"/>
      <c r="I451" s="95">
        <v>187.9</v>
      </c>
      <c r="J451" s="95">
        <v>0</v>
      </c>
      <c r="K451" s="95">
        <v>0</v>
      </c>
      <c r="L451" s="144">
        <v>0</v>
      </c>
      <c r="M451" s="145"/>
      <c r="N451" s="145"/>
      <c r="O451" s="144">
        <v>0</v>
      </c>
      <c r="P451" s="145"/>
      <c r="Q451" s="145"/>
      <c r="R451" s="144">
        <v>0</v>
      </c>
      <c r="S451" s="145"/>
      <c r="U451" s="144">
        <f>O451/I451</f>
        <v>0</v>
      </c>
      <c r="V451" s="145"/>
      <c r="W451" s="161" t="s">
        <v>121</v>
      </c>
      <c r="X451" s="145"/>
    </row>
    <row r="452" spans="2:24" x14ac:dyDescent="0.2">
      <c r="B452" s="101">
        <v>422320</v>
      </c>
      <c r="C452" s="151" t="s">
        <v>579</v>
      </c>
      <c r="D452" s="145"/>
      <c r="E452" s="145"/>
      <c r="F452" s="145"/>
      <c r="G452" s="94"/>
      <c r="I452" s="95">
        <v>976.02</v>
      </c>
      <c r="J452" s="95">
        <v>0</v>
      </c>
      <c r="K452" s="95">
        <v>0</v>
      </c>
      <c r="L452" s="144">
        <v>0</v>
      </c>
      <c r="M452" s="145"/>
      <c r="N452" s="145"/>
      <c r="O452" s="144">
        <v>0</v>
      </c>
      <c r="P452" s="145"/>
      <c r="Q452" s="145"/>
      <c r="R452" s="144">
        <v>0</v>
      </c>
      <c r="S452" s="145"/>
      <c r="U452" s="144">
        <f>O452/I452</f>
        <v>0</v>
      </c>
      <c r="V452" s="145"/>
      <c r="W452" s="161" t="s">
        <v>121</v>
      </c>
      <c r="X452" s="145"/>
    </row>
    <row r="453" spans="2:24" x14ac:dyDescent="0.2">
      <c r="B453" s="94" t="s">
        <v>580</v>
      </c>
      <c r="C453" s="151" t="s">
        <v>581</v>
      </c>
      <c r="D453" s="145"/>
      <c r="E453" s="145"/>
      <c r="F453" s="145"/>
      <c r="G453" s="151"/>
      <c r="H453" s="145"/>
      <c r="I453" s="95">
        <v>0</v>
      </c>
      <c r="J453" s="95">
        <v>0</v>
      </c>
      <c r="K453" s="95">
        <v>418</v>
      </c>
      <c r="L453" s="144">
        <v>0</v>
      </c>
      <c r="M453" s="145"/>
      <c r="N453" s="145"/>
      <c r="O453" s="144">
        <v>418</v>
      </c>
      <c r="P453" s="145"/>
      <c r="Q453" s="145"/>
      <c r="R453" s="144">
        <v>0</v>
      </c>
      <c r="S453" s="145"/>
      <c r="U453" s="161" t="s">
        <v>121</v>
      </c>
      <c r="V453" s="145"/>
      <c r="W453" s="161" t="s">
        <v>121</v>
      </c>
      <c r="X453" s="145"/>
    </row>
    <row r="454" spans="2:24" x14ac:dyDescent="0.2">
      <c r="B454" s="94" t="s">
        <v>309</v>
      </c>
      <c r="C454" s="151" t="s">
        <v>105</v>
      </c>
      <c r="D454" s="145"/>
      <c r="E454" s="145"/>
      <c r="F454" s="145"/>
      <c r="G454" s="151"/>
      <c r="H454" s="145"/>
      <c r="I454" s="95">
        <v>2199.88</v>
      </c>
      <c r="J454" s="95">
        <v>4400</v>
      </c>
      <c r="K454" s="95">
        <v>5729.68</v>
      </c>
      <c r="L454" s="144">
        <v>-3428.75</v>
      </c>
      <c r="M454" s="145"/>
      <c r="N454" s="145"/>
      <c r="O454" s="144">
        <v>2300.9299999999998</v>
      </c>
      <c r="P454" s="145"/>
      <c r="Q454" s="145"/>
      <c r="R454" s="144">
        <v>2099.0700000000002</v>
      </c>
      <c r="S454" s="145"/>
      <c r="U454" s="144">
        <f t="shared" si="9"/>
        <v>1.0459343236903831</v>
      </c>
      <c r="V454" s="145"/>
      <c r="W454" s="144">
        <f>O454/J454</f>
        <v>0.52293863636363636</v>
      </c>
      <c r="X454" s="145"/>
    </row>
    <row r="455" spans="2:24" x14ac:dyDescent="0.2">
      <c r="B455" s="94" t="s">
        <v>490</v>
      </c>
      <c r="C455" s="151" t="s">
        <v>491</v>
      </c>
      <c r="D455" s="145"/>
      <c r="E455" s="145"/>
      <c r="F455" s="145"/>
      <c r="G455" s="151"/>
      <c r="H455" s="145"/>
      <c r="I455" s="95">
        <v>2199.88</v>
      </c>
      <c r="J455" s="95">
        <v>0</v>
      </c>
      <c r="K455" s="95">
        <v>5729.68</v>
      </c>
      <c r="L455" s="144">
        <v>-3428.75</v>
      </c>
      <c r="M455" s="145"/>
      <c r="N455" s="145"/>
      <c r="O455" s="144">
        <v>2300.9299999999998</v>
      </c>
      <c r="P455" s="145"/>
      <c r="Q455" s="145"/>
      <c r="R455" s="144">
        <v>0</v>
      </c>
      <c r="S455" s="145"/>
      <c r="U455" s="144">
        <f t="shared" si="9"/>
        <v>1.0459343236903831</v>
      </c>
      <c r="V455" s="145"/>
      <c r="W455" s="161" t="s">
        <v>121</v>
      </c>
      <c r="X455" s="145"/>
    </row>
    <row r="456" spans="2:24" x14ac:dyDescent="0.2">
      <c r="B456" s="94" t="s">
        <v>310</v>
      </c>
      <c r="C456" s="151" t="s">
        <v>106</v>
      </c>
      <c r="D456" s="145"/>
      <c r="E456" s="145"/>
      <c r="F456" s="145"/>
      <c r="G456" s="151"/>
      <c r="H456" s="145"/>
      <c r="I456" s="95">
        <v>1053.32</v>
      </c>
      <c r="J456" s="95">
        <v>2000</v>
      </c>
      <c r="K456" s="95">
        <v>1805.56</v>
      </c>
      <c r="L456" s="144">
        <v>0</v>
      </c>
      <c r="M456" s="145"/>
      <c r="N456" s="145"/>
      <c r="O456" s="144">
        <v>1805.56</v>
      </c>
      <c r="P456" s="145"/>
      <c r="Q456" s="145"/>
      <c r="R456" s="144">
        <v>194.44</v>
      </c>
      <c r="S456" s="145"/>
      <c r="U456" s="144">
        <f t="shared" si="9"/>
        <v>1.7141609387460601</v>
      </c>
      <c r="V456" s="145"/>
      <c r="W456" s="144">
        <f>O456/J456</f>
        <v>0.90278000000000003</v>
      </c>
      <c r="X456" s="145"/>
    </row>
    <row r="457" spans="2:24" x14ac:dyDescent="0.2">
      <c r="B457" s="94" t="s">
        <v>492</v>
      </c>
      <c r="C457" s="151" t="s">
        <v>493</v>
      </c>
      <c r="D457" s="145"/>
      <c r="E457" s="145"/>
      <c r="F457" s="145"/>
      <c r="G457" s="151"/>
      <c r="H457" s="145"/>
      <c r="I457" s="95">
        <v>1053.32</v>
      </c>
      <c r="J457" s="95">
        <v>0</v>
      </c>
      <c r="K457" s="95">
        <v>1805.56</v>
      </c>
      <c r="L457" s="144">
        <v>0</v>
      </c>
      <c r="M457" s="145"/>
      <c r="N457" s="145"/>
      <c r="O457" s="144">
        <v>1805.56</v>
      </c>
      <c r="P457" s="145"/>
      <c r="Q457" s="145"/>
      <c r="R457" s="144">
        <v>0</v>
      </c>
      <c r="S457" s="145"/>
      <c r="U457" s="144">
        <f t="shared" si="9"/>
        <v>1.7141609387460601</v>
      </c>
      <c r="V457" s="145"/>
      <c r="W457" s="161" t="s">
        <v>121</v>
      </c>
      <c r="X457" s="145"/>
    </row>
    <row r="458" spans="2:24" ht="26.25" customHeight="1" x14ac:dyDescent="0.2">
      <c r="B458" s="94" t="s">
        <v>312</v>
      </c>
      <c r="C458" s="151" t="s">
        <v>108</v>
      </c>
      <c r="D458" s="145"/>
      <c r="E458" s="145"/>
      <c r="F458" s="145"/>
      <c r="G458" s="151"/>
      <c r="H458" s="145"/>
      <c r="I458" s="95">
        <v>0</v>
      </c>
      <c r="J458" s="95">
        <v>0</v>
      </c>
      <c r="K458" s="95">
        <v>0</v>
      </c>
      <c r="L458" s="144">
        <v>553.61</v>
      </c>
      <c r="M458" s="145"/>
      <c r="N458" s="145"/>
      <c r="O458" s="144">
        <v>553.61</v>
      </c>
      <c r="P458" s="145"/>
      <c r="Q458" s="145"/>
      <c r="R458" s="144">
        <v>-553.61</v>
      </c>
      <c r="S458" s="145"/>
      <c r="U458" s="161" t="s">
        <v>121</v>
      </c>
      <c r="V458" s="145"/>
      <c r="W458" s="161" t="s">
        <v>121</v>
      </c>
      <c r="X458" s="145"/>
    </row>
    <row r="459" spans="2:24" x14ac:dyDescent="0.2">
      <c r="B459" s="94" t="s">
        <v>494</v>
      </c>
      <c r="C459" s="151" t="s">
        <v>495</v>
      </c>
      <c r="D459" s="145"/>
      <c r="E459" s="145"/>
      <c r="F459" s="145"/>
      <c r="G459" s="151"/>
      <c r="H459" s="145"/>
      <c r="I459" s="95">
        <v>0</v>
      </c>
      <c r="J459" s="95">
        <v>0</v>
      </c>
      <c r="K459" s="95">
        <v>0</v>
      </c>
      <c r="L459" s="144">
        <v>553.61</v>
      </c>
      <c r="M459" s="145"/>
      <c r="N459" s="145"/>
      <c r="O459" s="144">
        <v>553.61</v>
      </c>
      <c r="P459" s="145"/>
      <c r="Q459" s="145"/>
      <c r="R459" s="144">
        <v>0</v>
      </c>
      <c r="S459" s="145"/>
      <c r="U459" s="161" t="s">
        <v>121</v>
      </c>
      <c r="V459" s="145"/>
      <c r="W459" s="161" t="s">
        <v>121</v>
      </c>
      <c r="X459" s="145"/>
    </row>
    <row r="460" spans="2:24" ht="29.25" customHeight="1" x14ac:dyDescent="0.2">
      <c r="B460" s="94" t="s">
        <v>313</v>
      </c>
      <c r="C460" s="151" t="s">
        <v>109</v>
      </c>
      <c r="D460" s="145"/>
      <c r="E460" s="145"/>
      <c r="F460" s="145"/>
      <c r="G460" s="151"/>
      <c r="H460" s="145"/>
      <c r="I460" s="95">
        <v>104.52</v>
      </c>
      <c r="J460" s="95">
        <v>100</v>
      </c>
      <c r="K460" s="95">
        <v>29.73</v>
      </c>
      <c r="L460" s="144">
        <v>0</v>
      </c>
      <c r="M460" s="145"/>
      <c r="N460" s="145"/>
      <c r="O460" s="144">
        <v>29.73</v>
      </c>
      <c r="P460" s="145"/>
      <c r="Q460" s="145"/>
      <c r="R460" s="144">
        <v>70.27</v>
      </c>
      <c r="S460" s="145"/>
      <c r="U460" s="144">
        <f t="shared" si="9"/>
        <v>0.28444316877152698</v>
      </c>
      <c r="V460" s="145"/>
      <c r="W460" s="144">
        <f>O460/J460</f>
        <v>0.29730000000000001</v>
      </c>
      <c r="X460" s="145"/>
    </row>
    <row r="461" spans="2:24" x14ac:dyDescent="0.2">
      <c r="B461" s="94" t="s">
        <v>314</v>
      </c>
      <c r="C461" s="151" t="s">
        <v>110</v>
      </c>
      <c r="D461" s="145"/>
      <c r="E461" s="145"/>
      <c r="F461" s="145"/>
      <c r="G461" s="151"/>
      <c r="H461" s="145"/>
      <c r="I461" s="95">
        <v>104.52</v>
      </c>
      <c r="J461" s="95">
        <v>100</v>
      </c>
      <c r="K461" s="95">
        <v>29.73</v>
      </c>
      <c r="L461" s="144">
        <v>0</v>
      </c>
      <c r="M461" s="145"/>
      <c r="N461" s="145"/>
      <c r="O461" s="144">
        <v>29.73</v>
      </c>
      <c r="P461" s="145"/>
      <c r="Q461" s="145"/>
      <c r="R461" s="144">
        <v>70.27</v>
      </c>
      <c r="S461" s="145"/>
      <c r="U461" s="144">
        <f t="shared" si="9"/>
        <v>0.28444316877152698</v>
      </c>
      <c r="V461" s="145"/>
      <c r="W461" s="144">
        <f>O461/J461</f>
        <v>0.29730000000000001</v>
      </c>
      <c r="X461" s="145"/>
    </row>
    <row r="462" spans="2:24" x14ac:dyDescent="0.2">
      <c r="B462" s="94" t="s">
        <v>498</v>
      </c>
      <c r="C462" s="151" t="s">
        <v>110</v>
      </c>
      <c r="D462" s="145"/>
      <c r="E462" s="145"/>
      <c r="F462" s="145"/>
      <c r="G462" s="151"/>
      <c r="H462" s="145"/>
      <c r="I462" s="95">
        <v>104.52</v>
      </c>
      <c r="J462" s="95">
        <v>0</v>
      </c>
      <c r="K462" s="95">
        <v>29.73</v>
      </c>
      <c r="L462" s="144">
        <v>0</v>
      </c>
      <c r="M462" s="145"/>
      <c r="N462" s="145"/>
      <c r="O462" s="144">
        <v>29.73</v>
      </c>
      <c r="P462" s="145"/>
      <c r="Q462" s="145"/>
      <c r="R462" s="144">
        <v>0</v>
      </c>
      <c r="S462" s="145"/>
      <c r="U462" s="144">
        <f t="shared" si="9"/>
        <v>0.28444316877152698</v>
      </c>
      <c r="V462" s="145"/>
      <c r="W462" s="161" t="s">
        <v>121</v>
      </c>
      <c r="X462" s="145"/>
    </row>
    <row r="463" spans="2:24" x14ac:dyDescent="0.2">
      <c r="B463" s="94" t="s">
        <v>318</v>
      </c>
      <c r="C463" s="151" t="s">
        <v>112</v>
      </c>
      <c r="D463" s="145"/>
      <c r="E463" s="145"/>
      <c r="F463" s="145"/>
      <c r="G463" s="151"/>
      <c r="H463" s="145"/>
      <c r="I463" s="95">
        <v>174.86</v>
      </c>
      <c r="J463" s="95">
        <v>5100</v>
      </c>
      <c r="K463" s="95">
        <v>3141.6</v>
      </c>
      <c r="L463" s="144">
        <v>0</v>
      </c>
      <c r="M463" s="145"/>
      <c r="N463" s="145"/>
      <c r="O463" s="144">
        <v>3141.6</v>
      </c>
      <c r="P463" s="145"/>
      <c r="Q463" s="145"/>
      <c r="R463" s="144">
        <v>1958.4</v>
      </c>
      <c r="S463" s="145"/>
      <c r="U463" s="144">
        <f t="shared" si="9"/>
        <v>17.96637309847878</v>
      </c>
      <c r="V463" s="145"/>
      <c r="W463" s="144">
        <f>O463/J463</f>
        <v>0.61599999999999999</v>
      </c>
      <c r="X463" s="145"/>
    </row>
    <row r="464" spans="2:24" x14ac:dyDescent="0.2">
      <c r="B464" s="94" t="s">
        <v>319</v>
      </c>
      <c r="C464" s="151" t="s">
        <v>113</v>
      </c>
      <c r="D464" s="145"/>
      <c r="E464" s="145"/>
      <c r="F464" s="145"/>
      <c r="G464" s="151"/>
      <c r="H464" s="145"/>
      <c r="I464" s="95">
        <v>174.86</v>
      </c>
      <c r="J464" s="95">
        <v>5100</v>
      </c>
      <c r="K464" s="95">
        <v>3141.6</v>
      </c>
      <c r="L464" s="144">
        <v>0</v>
      </c>
      <c r="M464" s="145"/>
      <c r="N464" s="145"/>
      <c r="O464" s="144">
        <v>3141.6</v>
      </c>
      <c r="P464" s="145"/>
      <c r="Q464" s="145"/>
      <c r="R464" s="144">
        <v>1958.4</v>
      </c>
      <c r="S464" s="145"/>
      <c r="U464" s="144">
        <f t="shared" si="9"/>
        <v>17.96637309847878</v>
      </c>
      <c r="V464" s="145"/>
      <c r="W464" s="144">
        <f>O464/J464</f>
        <v>0.61599999999999999</v>
      </c>
      <c r="X464" s="145"/>
    </row>
    <row r="465" spans="2:24" x14ac:dyDescent="0.2">
      <c r="B465" s="94" t="s">
        <v>521</v>
      </c>
      <c r="C465" s="151" t="s">
        <v>113</v>
      </c>
      <c r="D465" s="145"/>
      <c r="E465" s="145"/>
      <c r="F465" s="145"/>
      <c r="G465" s="151"/>
      <c r="H465" s="145"/>
      <c r="I465" s="95">
        <v>174.86</v>
      </c>
      <c r="J465" s="95">
        <v>0</v>
      </c>
      <c r="K465" s="95">
        <v>3141.6</v>
      </c>
      <c r="L465" s="144">
        <v>0</v>
      </c>
      <c r="M465" s="145"/>
      <c r="N465" s="145"/>
      <c r="O465" s="144">
        <v>3141.6</v>
      </c>
      <c r="P465" s="145"/>
      <c r="Q465" s="145"/>
      <c r="R465" s="144">
        <v>0</v>
      </c>
      <c r="S465" s="145"/>
      <c r="U465" s="144">
        <f t="shared" si="9"/>
        <v>17.96637309847878</v>
      </c>
      <c r="V465" s="145"/>
      <c r="W465" s="161" t="s">
        <v>121</v>
      </c>
      <c r="X465" s="145"/>
    </row>
    <row r="466" spans="2:24" ht="27" customHeight="1" x14ac:dyDescent="0.2">
      <c r="B466" s="94" t="s">
        <v>321</v>
      </c>
      <c r="C466" s="151" t="s">
        <v>322</v>
      </c>
      <c r="D466" s="145"/>
      <c r="E466" s="145"/>
      <c r="F466" s="145"/>
      <c r="G466" s="151"/>
      <c r="H466" s="145"/>
      <c r="I466" s="95">
        <v>0</v>
      </c>
      <c r="J466" s="95">
        <v>35500</v>
      </c>
      <c r="K466" s="95">
        <v>0</v>
      </c>
      <c r="L466" s="144">
        <v>187.5</v>
      </c>
      <c r="M466" s="145"/>
      <c r="N466" s="145"/>
      <c r="O466" s="144">
        <v>187.5</v>
      </c>
      <c r="P466" s="145"/>
      <c r="Q466" s="145"/>
      <c r="R466" s="144">
        <v>35312.5</v>
      </c>
      <c r="S466" s="145"/>
      <c r="U466" s="161" t="s">
        <v>121</v>
      </c>
      <c r="V466" s="145"/>
      <c r="W466" s="144">
        <f>O466/J466</f>
        <v>5.2816901408450703E-3</v>
      </c>
      <c r="X466" s="145"/>
    </row>
    <row r="467" spans="2:24" ht="27" customHeight="1" x14ac:dyDescent="0.2">
      <c r="B467" s="94" t="s">
        <v>323</v>
      </c>
      <c r="C467" s="151" t="s">
        <v>324</v>
      </c>
      <c r="D467" s="145"/>
      <c r="E467" s="145"/>
      <c r="F467" s="145"/>
      <c r="G467" s="151"/>
      <c r="H467" s="145"/>
      <c r="I467" s="95">
        <v>0</v>
      </c>
      <c r="J467" s="95">
        <v>0</v>
      </c>
      <c r="K467" s="95">
        <v>0</v>
      </c>
      <c r="L467" s="144">
        <v>187.5</v>
      </c>
      <c r="M467" s="145"/>
      <c r="N467" s="145"/>
      <c r="O467" s="144">
        <v>187.5</v>
      </c>
      <c r="P467" s="145"/>
      <c r="Q467" s="145"/>
      <c r="R467" s="144">
        <v>-187.5</v>
      </c>
      <c r="S467" s="145"/>
      <c r="U467" s="161" t="s">
        <v>121</v>
      </c>
      <c r="V467" s="145"/>
      <c r="W467" s="161" t="s">
        <v>121</v>
      </c>
      <c r="X467" s="145"/>
    </row>
    <row r="468" spans="2:24" ht="28.5" customHeight="1" x14ac:dyDescent="0.2">
      <c r="B468" s="94" t="s">
        <v>325</v>
      </c>
      <c r="C468" s="151" t="s">
        <v>324</v>
      </c>
      <c r="D468" s="145"/>
      <c r="E468" s="145"/>
      <c r="F468" s="145"/>
      <c r="G468" s="151"/>
      <c r="H468" s="145"/>
      <c r="I468" s="95">
        <v>0</v>
      </c>
      <c r="J468" s="95">
        <v>0</v>
      </c>
      <c r="K468" s="95">
        <v>0</v>
      </c>
      <c r="L468" s="144">
        <v>187.5</v>
      </c>
      <c r="M468" s="145"/>
      <c r="N468" s="145"/>
      <c r="O468" s="144">
        <v>187.5</v>
      </c>
      <c r="P468" s="145"/>
      <c r="Q468" s="145"/>
      <c r="R468" s="144">
        <v>-187.5</v>
      </c>
      <c r="S468" s="145"/>
      <c r="U468" s="161" t="s">
        <v>121</v>
      </c>
      <c r="V468" s="145"/>
      <c r="W468" s="161" t="s">
        <v>121</v>
      </c>
      <c r="X468" s="145"/>
    </row>
    <row r="469" spans="2:24" ht="28.5" customHeight="1" x14ac:dyDescent="0.2">
      <c r="B469" s="94" t="s">
        <v>499</v>
      </c>
      <c r="C469" s="151" t="s">
        <v>324</v>
      </c>
      <c r="D469" s="145"/>
      <c r="E469" s="145"/>
      <c r="F469" s="145"/>
      <c r="G469" s="151"/>
      <c r="H469" s="145"/>
      <c r="I469" s="95">
        <v>0</v>
      </c>
      <c r="J469" s="95">
        <v>0</v>
      </c>
      <c r="K469" s="95">
        <v>0</v>
      </c>
      <c r="L469" s="144">
        <v>187.5</v>
      </c>
      <c r="M469" s="145"/>
      <c r="N469" s="145"/>
      <c r="O469" s="144">
        <v>187.5</v>
      </c>
      <c r="P469" s="145"/>
      <c r="Q469" s="145"/>
      <c r="R469" s="144">
        <v>0</v>
      </c>
      <c r="S469" s="145"/>
      <c r="U469" s="161" t="s">
        <v>121</v>
      </c>
      <c r="V469" s="145"/>
      <c r="W469" s="161" t="s">
        <v>121</v>
      </c>
      <c r="X469" s="145"/>
    </row>
    <row r="470" spans="2:24" ht="31.5" customHeight="1" x14ac:dyDescent="0.2">
      <c r="B470" s="94" t="s">
        <v>326</v>
      </c>
      <c r="C470" s="151" t="s">
        <v>327</v>
      </c>
      <c r="D470" s="145"/>
      <c r="E470" s="145"/>
      <c r="F470" s="145"/>
      <c r="G470" s="151"/>
      <c r="H470" s="145"/>
      <c r="I470" s="95">
        <v>0</v>
      </c>
      <c r="J470" s="95">
        <v>35500</v>
      </c>
      <c r="K470" s="95">
        <v>0</v>
      </c>
      <c r="L470" s="144">
        <v>0</v>
      </c>
      <c r="M470" s="145"/>
      <c r="N470" s="145"/>
      <c r="O470" s="144">
        <v>0</v>
      </c>
      <c r="P470" s="145"/>
      <c r="Q470" s="145"/>
      <c r="R470" s="144">
        <v>35500</v>
      </c>
      <c r="S470" s="145"/>
      <c r="U470" s="161" t="s">
        <v>121</v>
      </c>
      <c r="V470" s="145"/>
      <c r="W470" s="144">
        <f t="shared" ref="W470:W477" si="10">O470/J470</f>
        <v>0</v>
      </c>
      <c r="X470" s="145"/>
    </row>
    <row r="471" spans="2:24" ht="26.25" customHeight="1" x14ac:dyDescent="0.2">
      <c r="B471" s="94" t="s">
        <v>328</v>
      </c>
      <c r="C471" s="151" t="s">
        <v>327</v>
      </c>
      <c r="D471" s="145"/>
      <c r="E471" s="145"/>
      <c r="F471" s="145"/>
      <c r="G471" s="151"/>
      <c r="H471" s="145"/>
      <c r="I471" s="95">
        <v>0</v>
      </c>
      <c r="J471" s="95">
        <v>35500</v>
      </c>
      <c r="K471" s="95">
        <v>0</v>
      </c>
      <c r="L471" s="144">
        <v>0</v>
      </c>
      <c r="M471" s="145"/>
      <c r="N471" s="145"/>
      <c r="O471" s="144">
        <v>0</v>
      </c>
      <c r="P471" s="145"/>
      <c r="Q471" s="145"/>
      <c r="R471" s="144">
        <v>35500</v>
      </c>
      <c r="S471" s="145"/>
      <c r="U471" s="161" t="s">
        <v>121</v>
      </c>
      <c r="V471" s="145"/>
      <c r="W471" s="144">
        <f t="shared" si="10"/>
        <v>0</v>
      </c>
      <c r="X471" s="145"/>
    </row>
    <row r="472" spans="2:24" x14ac:dyDescent="0.2">
      <c r="B472" s="113" t="s">
        <v>351</v>
      </c>
      <c r="C472" s="182" t="s">
        <v>352</v>
      </c>
      <c r="D472" s="145"/>
      <c r="E472" s="145"/>
      <c r="F472" s="145"/>
      <c r="G472" s="182"/>
      <c r="H472" s="145"/>
      <c r="I472" s="114">
        <v>1934514.18</v>
      </c>
      <c r="J472" s="114">
        <v>2195100</v>
      </c>
      <c r="K472" s="114">
        <v>1098137.55</v>
      </c>
      <c r="L472" s="183">
        <v>1270557.3999999999</v>
      </c>
      <c r="M472" s="145"/>
      <c r="N472" s="145"/>
      <c r="O472" s="183">
        <v>2368694.9500000002</v>
      </c>
      <c r="P472" s="145"/>
      <c r="Q472" s="145"/>
      <c r="R472" s="183">
        <v>-173594.95</v>
      </c>
      <c r="S472" s="145"/>
      <c r="U472" s="183">
        <f t="shared" ref="U472:U523" si="11">O472/I472</f>
        <v>1.2244391767653005</v>
      </c>
      <c r="V472" s="145"/>
      <c r="W472" s="183">
        <f t="shared" si="10"/>
        <v>1.0790829347182362</v>
      </c>
      <c r="X472" s="145"/>
    </row>
    <row r="473" spans="2:24" x14ac:dyDescent="0.2">
      <c r="B473" s="115" t="s">
        <v>355</v>
      </c>
      <c r="C473" s="180" t="s">
        <v>356</v>
      </c>
      <c r="D473" s="145"/>
      <c r="E473" s="145"/>
      <c r="F473" s="145"/>
      <c r="G473" s="180"/>
      <c r="H473" s="145"/>
      <c r="I473" s="116">
        <v>1933545.5</v>
      </c>
      <c r="J473" s="116">
        <v>2163200</v>
      </c>
      <c r="K473" s="116">
        <v>1088048.94</v>
      </c>
      <c r="L473" s="181">
        <v>1145553.0900000001</v>
      </c>
      <c r="M473" s="145"/>
      <c r="N473" s="145"/>
      <c r="O473" s="181">
        <v>2233602.0299999998</v>
      </c>
      <c r="P473" s="145"/>
      <c r="Q473" s="145"/>
      <c r="R473" s="181">
        <v>-70402.03</v>
      </c>
      <c r="S473" s="145"/>
      <c r="U473" s="181">
        <f t="shared" si="11"/>
        <v>1.15518462327367</v>
      </c>
      <c r="V473" s="145"/>
      <c r="W473" s="181">
        <f t="shared" si="10"/>
        <v>1.032545317122781</v>
      </c>
      <c r="X473" s="145"/>
    </row>
    <row r="474" spans="2:24" x14ac:dyDescent="0.2">
      <c r="B474" s="94" t="s">
        <v>172</v>
      </c>
      <c r="C474" s="151" t="s">
        <v>96</v>
      </c>
      <c r="D474" s="145"/>
      <c r="E474" s="145"/>
      <c r="F474" s="145"/>
      <c r="G474" s="151"/>
      <c r="H474" s="145"/>
      <c r="I474" s="95">
        <v>1923997.63</v>
      </c>
      <c r="J474" s="95">
        <v>2156300</v>
      </c>
      <c r="K474" s="95">
        <v>1084911.0900000001</v>
      </c>
      <c r="L474" s="144">
        <v>1138391.44</v>
      </c>
      <c r="M474" s="145"/>
      <c r="N474" s="145"/>
      <c r="O474" s="144">
        <v>2223302.5299999998</v>
      </c>
      <c r="P474" s="145"/>
      <c r="Q474" s="145"/>
      <c r="R474" s="144">
        <v>-67002.53</v>
      </c>
      <c r="S474" s="145"/>
      <c r="U474" s="144">
        <f t="shared" si="11"/>
        <v>1.1555640689640558</v>
      </c>
      <c r="V474" s="145"/>
      <c r="W474" s="144">
        <f t="shared" si="10"/>
        <v>1.0310729165700505</v>
      </c>
      <c r="X474" s="145"/>
    </row>
    <row r="475" spans="2:24" x14ac:dyDescent="0.2">
      <c r="B475" s="94" t="s">
        <v>229</v>
      </c>
      <c r="C475" s="151" t="s">
        <v>43</v>
      </c>
      <c r="D475" s="145"/>
      <c r="E475" s="145"/>
      <c r="F475" s="145"/>
      <c r="G475" s="151"/>
      <c r="H475" s="145"/>
      <c r="I475" s="95">
        <v>1516228.29</v>
      </c>
      <c r="J475" s="95">
        <v>1672900</v>
      </c>
      <c r="K475" s="95">
        <v>852267.75</v>
      </c>
      <c r="L475" s="144">
        <v>937020.3</v>
      </c>
      <c r="M475" s="145"/>
      <c r="N475" s="145"/>
      <c r="O475" s="144">
        <v>1789288.05</v>
      </c>
      <c r="P475" s="145"/>
      <c r="Q475" s="145"/>
      <c r="R475" s="144">
        <v>-116388.05</v>
      </c>
      <c r="S475" s="145"/>
      <c r="U475" s="144">
        <f t="shared" si="11"/>
        <v>1.180091455753012</v>
      </c>
      <c r="V475" s="145"/>
      <c r="W475" s="144">
        <f t="shared" si="10"/>
        <v>1.0695726283698965</v>
      </c>
      <c r="X475" s="145"/>
    </row>
    <row r="476" spans="2:24" x14ac:dyDescent="0.2">
      <c r="B476" s="94" t="s">
        <v>230</v>
      </c>
      <c r="C476" s="151" t="s">
        <v>231</v>
      </c>
      <c r="D476" s="145"/>
      <c r="E476" s="145"/>
      <c r="F476" s="145"/>
      <c r="G476" s="151"/>
      <c r="H476" s="145"/>
      <c r="I476" s="95">
        <v>1277989.76</v>
      </c>
      <c r="J476" s="95">
        <v>1377400</v>
      </c>
      <c r="K476" s="95">
        <v>710545.99</v>
      </c>
      <c r="L476" s="144">
        <v>761847.87</v>
      </c>
      <c r="M476" s="145"/>
      <c r="N476" s="145"/>
      <c r="O476" s="144">
        <v>1472393.86</v>
      </c>
      <c r="P476" s="145"/>
      <c r="Q476" s="145"/>
      <c r="R476" s="144">
        <v>-94993.86</v>
      </c>
      <c r="S476" s="145"/>
      <c r="U476" s="144">
        <f t="shared" si="11"/>
        <v>1.152117103035317</v>
      </c>
      <c r="V476" s="145"/>
      <c r="W476" s="144">
        <f t="shared" si="10"/>
        <v>1.0689660665021055</v>
      </c>
      <c r="X476" s="145"/>
    </row>
    <row r="477" spans="2:24" x14ac:dyDescent="0.2">
      <c r="B477" s="94" t="s">
        <v>232</v>
      </c>
      <c r="C477" s="151" t="s">
        <v>45</v>
      </c>
      <c r="D477" s="145"/>
      <c r="E477" s="145"/>
      <c r="F477" s="145"/>
      <c r="G477" s="151"/>
      <c r="H477" s="145"/>
      <c r="I477" s="95">
        <v>1181177.8999999999</v>
      </c>
      <c r="J477" s="95">
        <v>1280200</v>
      </c>
      <c r="K477" s="95">
        <v>678307.08</v>
      </c>
      <c r="L477" s="144">
        <v>702773.58</v>
      </c>
      <c r="M477" s="145"/>
      <c r="N477" s="145"/>
      <c r="O477" s="144">
        <v>1381080.66</v>
      </c>
      <c r="P477" s="145"/>
      <c r="Q477" s="145"/>
      <c r="R477" s="144">
        <v>-100880.66</v>
      </c>
      <c r="S477" s="145"/>
      <c r="U477" s="144">
        <f t="shared" si="11"/>
        <v>1.1692401796545635</v>
      </c>
      <c r="V477" s="145"/>
      <c r="W477" s="144">
        <f t="shared" si="10"/>
        <v>1.0788007030151539</v>
      </c>
      <c r="X477" s="145"/>
    </row>
    <row r="478" spans="2:24" x14ac:dyDescent="0.2">
      <c r="B478" s="94" t="s">
        <v>382</v>
      </c>
      <c r="C478" s="151" t="s">
        <v>383</v>
      </c>
      <c r="D478" s="145"/>
      <c r="E478" s="145"/>
      <c r="F478" s="145"/>
      <c r="G478" s="151"/>
      <c r="H478" s="145"/>
      <c r="I478" s="95">
        <v>1181177.8999999999</v>
      </c>
      <c r="J478" s="95">
        <v>0</v>
      </c>
      <c r="K478" s="95">
        <v>659260.23</v>
      </c>
      <c r="L478" s="144">
        <v>702773.58</v>
      </c>
      <c r="M478" s="145"/>
      <c r="N478" s="145"/>
      <c r="O478" s="144">
        <v>1362033.81</v>
      </c>
      <c r="P478" s="145"/>
      <c r="Q478" s="145"/>
      <c r="R478" s="144">
        <v>0</v>
      </c>
      <c r="S478" s="145"/>
      <c r="U478" s="144">
        <f t="shared" si="11"/>
        <v>1.1531148779536089</v>
      </c>
      <c r="V478" s="145"/>
      <c r="W478" s="161" t="s">
        <v>121</v>
      </c>
      <c r="X478" s="145"/>
    </row>
    <row r="479" spans="2:24" x14ac:dyDescent="0.2">
      <c r="B479" s="94" t="s">
        <v>582</v>
      </c>
      <c r="C479" s="151" t="s">
        <v>583</v>
      </c>
      <c r="D479" s="145"/>
      <c r="E479" s="145"/>
      <c r="F479" s="145"/>
      <c r="G479" s="151"/>
      <c r="H479" s="145"/>
      <c r="I479" s="95">
        <v>0</v>
      </c>
      <c r="J479" s="95">
        <v>0</v>
      </c>
      <c r="K479" s="95">
        <v>19046.849999999999</v>
      </c>
      <c r="L479" s="144">
        <v>0</v>
      </c>
      <c r="M479" s="145"/>
      <c r="N479" s="145"/>
      <c r="O479" s="144">
        <v>19046.849999999999</v>
      </c>
      <c r="P479" s="145"/>
      <c r="Q479" s="145"/>
      <c r="R479" s="144">
        <v>0</v>
      </c>
      <c r="S479" s="145"/>
      <c r="U479" s="161" t="s">
        <v>121</v>
      </c>
      <c r="V479" s="145"/>
      <c r="W479" s="161" t="s">
        <v>121</v>
      </c>
      <c r="X479" s="145"/>
    </row>
    <row r="480" spans="2:24" x14ac:dyDescent="0.2">
      <c r="B480" s="94" t="s">
        <v>233</v>
      </c>
      <c r="C480" s="151" t="s">
        <v>46</v>
      </c>
      <c r="D480" s="145"/>
      <c r="E480" s="145"/>
      <c r="F480" s="145"/>
      <c r="G480" s="151"/>
      <c r="H480" s="145"/>
      <c r="I480" s="95">
        <v>46910.05</v>
      </c>
      <c r="J480" s="95">
        <v>41700</v>
      </c>
      <c r="K480" s="95">
        <v>0</v>
      </c>
      <c r="L480" s="144">
        <v>36210.019999999997</v>
      </c>
      <c r="M480" s="145"/>
      <c r="N480" s="145"/>
      <c r="O480" s="144">
        <v>36210.019999999997</v>
      </c>
      <c r="P480" s="145"/>
      <c r="Q480" s="145"/>
      <c r="R480" s="144">
        <v>5489.98</v>
      </c>
      <c r="S480" s="145"/>
      <c r="U480" s="144">
        <f t="shared" si="11"/>
        <v>0.77190324887737261</v>
      </c>
      <c r="V480" s="145"/>
      <c r="W480" s="144">
        <f>O480/J480</f>
        <v>0.86834580335731404</v>
      </c>
      <c r="X480" s="145"/>
    </row>
    <row r="481" spans="2:24" x14ac:dyDescent="0.2">
      <c r="B481" s="94" t="s">
        <v>522</v>
      </c>
      <c r="C481" s="151" t="s">
        <v>46</v>
      </c>
      <c r="D481" s="145"/>
      <c r="E481" s="145"/>
      <c r="F481" s="145"/>
      <c r="G481" s="151"/>
      <c r="H481" s="145"/>
      <c r="I481" s="95">
        <v>46910.05</v>
      </c>
      <c r="J481" s="95">
        <v>0</v>
      </c>
      <c r="K481" s="95">
        <v>0</v>
      </c>
      <c r="L481" s="144">
        <v>36210.019999999997</v>
      </c>
      <c r="M481" s="145"/>
      <c r="N481" s="145"/>
      <c r="O481" s="144">
        <v>36210.019999999997</v>
      </c>
      <c r="P481" s="145"/>
      <c r="Q481" s="145"/>
      <c r="R481" s="144">
        <v>0</v>
      </c>
      <c r="S481" s="145"/>
      <c r="U481" s="144">
        <f t="shared" si="11"/>
        <v>0.77190324887737261</v>
      </c>
      <c r="V481" s="145"/>
      <c r="W481" s="161" t="s">
        <v>121</v>
      </c>
      <c r="X481" s="145"/>
    </row>
    <row r="482" spans="2:24" x14ac:dyDescent="0.2">
      <c r="B482" s="94" t="s">
        <v>234</v>
      </c>
      <c r="C482" s="151" t="s">
        <v>47</v>
      </c>
      <c r="D482" s="145"/>
      <c r="E482" s="145"/>
      <c r="F482" s="145"/>
      <c r="G482" s="151"/>
      <c r="H482" s="145"/>
      <c r="I482" s="95">
        <v>49901.81</v>
      </c>
      <c r="J482" s="95">
        <v>55500</v>
      </c>
      <c r="K482" s="95">
        <v>32238.91</v>
      </c>
      <c r="L482" s="144">
        <v>22864.27</v>
      </c>
      <c r="M482" s="145"/>
      <c r="N482" s="145"/>
      <c r="O482" s="144">
        <v>55103.18</v>
      </c>
      <c r="P482" s="145"/>
      <c r="Q482" s="145"/>
      <c r="R482" s="144">
        <v>396.82</v>
      </c>
      <c r="S482" s="145"/>
      <c r="U482" s="144">
        <f t="shared" si="11"/>
        <v>1.1042320909802672</v>
      </c>
      <c r="V482" s="145"/>
      <c r="W482" s="144">
        <f>O482/J482</f>
        <v>0.99285009009009006</v>
      </c>
      <c r="X482" s="145"/>
    </row>
    <row r="483" spans="2:24" x14ac:dyDescent="0.2">
      <c r="B483" s="94" t="s">
        <v>384</v>
      </c>
      <c r="C483" s="151" t="s">
        <v>47</v>
      </c>
      <c r="D483" s="145"/>
      <c r="E483" s="145"/>
      <c r="F483" s="145"/>
      <c r="G483" s="151"/>
      <c r="H483" s="145"/>
      <c r="I483" s="95">
        <v>49901.81</v>
      </c>
      <c r="J483" s="95">
        <v>0</v>
      </c>
      <c r="K483" s="95">
        <v>32238.91</v>
      </c>
      <c r="L483" s="144">
        <v>22864.27</v>
      </c>
      <c r="M483" s="145"/>
      <c r="N483" s="145"/>
      <c r="O483" s="144">
        <v>55103.18</v>
      </c>
      <c r="P483" s="145"/>
      <c r="Q483" s="145"/>
      <c r="R483" s="144">
        <v>0</v>
      </c>
      <c r="S483" s="145"/>
      <c r="U483" s="144">
        <f t="shared" si="11"/>
        <v>1.1042320909802672</v>
      </c>
      <c r="V483" s="145"/>
      <c r="W483" s="161" t="s">
        <v>121</v>
      </c>
      <c r="X483" s="145"/>
    </row>
    <row r="484" spans="2:24" x14ac:dyDescent="0.2">
      <c r="B484" s="94" t="s">
        <v>235</v>
      </c>
      <c r="C484" s="151" t="s">
        <v>48</v>
      </c>
      <c r="D484" s="145"/>
      <c r="E484" s="145"/>
      <c r="F484" s="145"/>
      <c r="G484" s="151"/>
      <c r="H484" s="145"/>
      <c r="I484" s="95">
        <v>33872.160000000003</v>
      </c>
      <c r="J484" s="95">
        <v>72700</v>
      </c>
      <c r="K484" s="95">
        <v>33461.46</v>
      </c>
      <c r="L484" s="144">
        <v>49459.07</v>
      </c>
      <c r="M484" s="145"/>
      <c r="N484" s="145"/>
      <c r="O484" s="144">
        <v>82920.53</v>
      </c>
      <c r="P484" s="145"/>
      <c r="Q484" s="145"/>
      <c r="R484" s="144">
        <v>-10220.530000000001</v>
      </c>
      <c r="S484" s="145"/>
      <c r="U484" s="144">
        <f t="shared" si="11"/>
        <v>2.4480437621929036</v>
      </c>
      <c r="V484" s="145"/>
      <c r="W484" s="144">
        <f>O484/J484</f>
        <v>1.1405850068775791</v>
      </c>
      <c r="X484" s="145"/>
    </row>
    <row r="485" spans="2:24" x14ac:dyDescent="0.2">
      <c r="B485" s="94" t="s">
        <v>236</v>
      </c>
      <c r="C485" s="151" t="s">
        <v>48</v>
      </c>
      <c r="D485" s="145"/>
      <c r="E485" s="145"/>
      <c r="F485" s="145"/>
      <c r="G485" s="151"/>
      <c r="H485" s="145"/>
      <c r="I485" s="95">
        <v>33872.160000000003</v>
      </c>
      <c r="J485" s="95">
        <v>72700</v>
      </c>
      <c r="K485" s="95">
        <v>33461.46</v>
      </c>
      <c r="L485" s="144">
        <v>49459.07</v>
      </c>
      <c r="M485" s="145"/>
      <c r="N485" s="145"/>
      <c r="O485" s="144">
        <v>82920.53</v>
      </c>
      <c r="P485" s="145"/>
      <c r="Q485" s="145"/>
      <c r="R485" s="144">
        <v>-10220.530000000001</v>
      </c>
      <c r="S485" s="145"/>
      <c r="U485" s="144">
        <f t="shared" si="11"/>
        <v>2.4480437621929036</v>
      </c>
      <c r="V485" s="145"/>
      <c r="W485" s="144">
        <f>O485/J485</f>
        <v>1.1405850068775791</v>
      </c>
      <c r="X485" s="145"/>
    </row>
    <row r="486" spans="2:24" x14ac:dyDescent="0.2">
      <c r="B486" s="94" t="s">
        <v>500</v>
      </c>
      <c r="C486" s="151" t="s">
        <v>385</v>
      </c>
      <c r="D486" s="145"/>
      <c r="E486" s="145"/>
      <c r="F486" s="145"/>
      <c r="G486" s="151"/>
      <c r="H486" s="145"/>
      <c r="I486" s="95">
        <v>7344.16</v>
      </c>
      <c r="J486" s="95">
        <v>0</v>
      </c>
      <c r="K486" s="95">
        <v>2573.41</v>
      </c>
      <c r="L486" s="144">
        <v>7853.36</v>
      </c>
      <c r="M486" s="145"/>
      <c r="N486" s="145"/>
      <c r="O486" s="144">
        <v>10426.77</v>
      </c>
      <c r="P486" s="145"/>
      <c r="Q486" s="145"/>
      <c r="R486" s="144">
        <v>0</v>
      </c>
      <c r="S486" s="145"/>
      <c r="U486" s="144">
        <f t="shared" si="11"/>
        <v>1.4197362257902879</v>
      </c>
      <c r="V486" s="145"/>
      <c r="W486" s="161" t="s">
        <v>121</v>
      </c>
      <c r="X486" s="145"/>
    </row>
    <row r="487" spans="2:24" x14ac:dyDescent="0.2">
      <c r="B487" s="94" t="s">
        <v>386</v>
      </c>
      <c r="C487" s="151" t="s">
        <v>387</v>
      </c>
      <c r="D487" s="145"/>
      <c r="E487" s="145"/>
      <c r="F487" s="145"/>
      <c r="G487" s="151"/>
      <c r="H487" s="145"/>
      <c r="I487" s="95">
        <v>2879.63</v>
      </c>
      <c r="J487" s="95">
        <v>0</v>
      </c>
      <c r="K487" s="95">
        <v>100</v>
      </c>
      <c r="L487" s="144">
        <v>31550</v>
      </c>
      <c r="M487" s="145"/>
      <c r="N487" s="145"/>
      <c r="O487" s="144">
        <v>31650</v>
      </c>
      <c r="P487" s="145"/>
      <c r="Q487" s="145"/>
      <c r="R487" s="144">
        <v>0</v>
      </c>
      <c r="S487" s="145"/>
      <c r="U487" s="144">
        <f t="shared" si="11"/>
        <v>10.990995370933071</v>
      </c>
      <c r="V487" s="145"/>
      <c r="W487" s="161" t="s">
        <v>121</v>
      </c>
      <c r="X487" s="145"/>
    </row>
    <row r="488" spans="2:24" x14ac:dyDescent="0.2">
      <c r="B488" s="94" t="s">
        <v>523</v>
      </c>
      <c r="C488" s="151" t="s">
        <v>501</v>
      </c>
      <c r="D488" s="145"/>
      <c r="E488" s="145"/>
      <c r="F488" s="145"/>
      <c r="G488" s="151"/>
      <c r="H488" s="145"/>
      <c r="I488" s="95">
        <v>0</v>
      </c>
      <c r="J488" s="95">
        <v>0</v>
      </c>
      <c r="K488" s="95">
        <v>0</v>
      </c>
      <c r="L488" s="144">
        <v>4297.07</v>
      </c>
      <c r="M488" s="145"/>
      <c r="N488" s="145"/>
      <c r="O488" s="144">
        <v>4297.07</v>
      </c>
      <c r="P488" s="145"/>
      <c r="Q488" s="145"/>
      <c r="R488" s="144">
        <v>0</v>
      </c>
      <c r="S488" s="145"/>
      <c r="U488" s="161" t="s">
        <v>121</v>
      </c>
      <c r="V488" s="145"/>
      <c r="W488" s="161" t="s">
        <v>121</v>
      </c>
      <c r="X488" s="145"/>
    </row>
    <row r="489" spans="2:24" ht="21.75" customHeight="1" x14ac:dyDescent="0.2">
      <c r="B489" s="94" t="s">
        <v>524</v>
      </c>
      <c r="C489" s="151" t="s">
        <v>502</v>
      </c>
      <c r="D489" s="145"/>
      <c r="E489" s="145"/>
      <c r="F489" s="145"/>
      <c r="G489" s="151"/>
      <c r="H489" s="145"/>
      <c r="I489" s="95">
        <v>4820.57</v>
      </c>
      <c r="J489" s="95">
        <v>0</v>
      </c>
      <c r="K489" s="95">
        <v>1441.95</v>
      </c>
      <c r="L489" s="144">
        <v>491.46</v>
      </c>
      <c r="M489" s="145"/>
      <c r="N489" s="145"/>
      <c r="O489" s="144">
        <v>1933.41</v>
      </c>
      <c r="P489" s="145"/>
      <c r="Q489" s="145"/>
      <c r="R489" s="144">
        <v>0</v>
      </c>
      <c r="S489" s="145"/>
      <c r="U489" s="144">
        <f t="shared" si="11"/>
        <v>0.40107497661064984</v>
      </c>
      <c r="V489" s="145"/>
      <c r="W489" s="161" t="s">
        <v>121</v>
      </c>
      <c r="X489" s="145"/>
    </row>
    <row r="490" spans="2:24" x14ac:dyDescent="0.2">
      <c r="B490" s="94" t="s">
        <v>388</v>
      </c>
      <c r="C490" s="151" t="s">
        <v>389</v>
      </c>
      <c r="D490" s="145"/>
      <c r="E490" s="145"/>
      <c r="F490" s="145"/>
      <c r="G490" s="151"/>
      <c r="H490" s="145"/>
      <c r="I490" s="95">
        <v>11745.97</v>
      </c>
      <c r="J490" s="95">
        <v>0</v>
      </c>
      <c r="K490" s="95">
        <v>23246.32</v>
      </c>
      <c r="L490" s="144">
        <v>998.16</v>
      </c>
      <c r="M490" s="145"/>
      <c r="N490" s="145"/>
      <c r="O490" s="144">
        <v>24244.48</v>
      </c>
      <c r="P490" s="145"/>
      <c r="Q490" s="145"/>
      <c r="R490" s="144">
        <v>0</v>
      </c>
      <c r="S490" s="145"/>
      <c r="U490" s="144">
        <f t="shared" si="11"/>
        <v>2.0640679313841259</v>
      </c>
      <c r="V490" s="145"/>
      <c r="W490" s="161" t="s">
        <v>121</v>
      </c>
      <c r="X490" s="145"/>
    </row>
    <row r="491" spans="2:24" x14ac:dyDescent="0.2">
      <c r="B491" s="94" t="s">
        <v>525</v>
      </c>
      <c r="C491" s="151" t="s">
        <v>503</v>
      </c>
      <c r="D491" s="145"/>
      <c r="E491" s="145"/>
      <c r="F491" s="145"/>
      <c r="G491" s="151"/>
      <c r="H491" s="145"/>
      <c r="I491" s="95">
        <v>7081.83</v>
      </c>
      <c r="J491" s="95">
        <v>0</v>
      </c>
      <c r="K491" s="95">
        <v>6099.78</v>
      </c>
      <c r="L491" s="144">
        <v>4269.0200000000004</v>
      </c>
      <c r="M491" s="145"/>
      <c r="N491" s="145"/>
      <c r="O491" s="144">
        <v>10368.799999999999</v>
      </c>
      <c r="P491" s="145"/>
      <c r="Q491" s="145"/>
      <c r="R491" s="144">
        <v>0</v>
      </c>
      <c r="S491" s="145"/>
      <c r="U491" s="144">
        <f t="shared" si="11"/>
        <v>1.4641413307012452</v>
      </c>
      <c r="V491" s="145"/>
      <c r="W491" s="161" t="s">
        <v>121</v>
      </c>
      <c r="X491" s="145"/>
    </row>
    <row r="492" spans="2:24" x14ac:dyDescent="0.2">
      <c r="B492" s="94" t="s">
        <v>237</v>
      </c>
      <c r="C492" s="151" t="s">
        <v>49</v>
      </c>
      <c r="D492" s="145"/>
      <c r="E492" s="145"/>
      <c r="F492" s="145"/>
      <c r="G492" s="151"/>
      <c r="H492" s="145"/>
      <c r="I492" s="95">
        <v>204366.37</v>
      </c>
      <c r="J492" s="95">
        <v>222800</v>
      </c>
      <c r="K492" s="95">
        <v>108260.3</v>
      </c>
      <c r="L492" s="144">
        <v>125713.36</v>
      </c>
      <c r="M492" s="145"/>
      <c r="N492" s="145"/>
      <c r="O492" s="144">
        <v>233973.66</v>
      </c>
      <c r="P492" s="145"/>
      <c r="Q492" s="145"/>
      <c r="R492" s="144">
        <v>-11173.66</v>
      </c>
      <c r="S492" s="145"/>
      <c r="U492" s="144">
        <f t="shared" si="11"/>
        <v>1.144873591481808</v>
      </c>
      <c r="V492" s="145"/>
      <c r="W492" s="144">
        <f>O492/J492</f>
        <v>1.0501510771992819</v>
      </c>
      <c r="X492" s="145"/>
    </row>
    <row r="493" spans="2:24" ht="27.75" customHeight="1" x14ac:dyDescent="0.2">
      <c r="B493" s="94" t="s">
        <v>238</v>
      </c>
      <c r="C493" s="151" t="s">
        <v>50</v>
      </c>
      <c r="D493" s="145"/>
      <c r="E493" s="145"/>
      <c r="F493" s="145"/>
      <c r="G493" s="151"/>
      <c r="H493" s="145"/>
      <c r="I493" s="95">
        <v>204354.92</v>
      </c>
      <c r="J493" s="95">
        <v>222800</v>
      </c>
      <c r="K493" s="95">
        <v>108247.55</v>
      </c>
      <c r="L493" s="144">
        <v>125699.75</v>
      </c>
      <c r="M493" s="145"/>
      <c r="N493" s="145"/>
      <c r="O493" s="144">
        <v>233947.3</v>
      </c>
      <c r="P493" s="145"/>
      <c r="Q493" s="145"/>
      <c r="R493" s="144">
        <v>-11147.3</v>
      </c>
      <c r="S493" s="145"/>
      <c r="U493" s="144">
        <f t="shared" si="11"/>
        <v>1.1448087474478226</v>
      </c>
      <c r="V493" s="145"/>
      <c r="W493" s="144">
        <f>O493/J493</f>
        <v>1.05003276481149</v>
      </c>
      <c r="X493" s="145"/>
    </row>
    <row r="494" spans="2:24" ht="24" customHeight="1" x14ac:dyDescent="0.2">
      <c r="B494" s="94" t="s">
        <v>390</v>
      </c>
      <c r="C494" s="151" t="s">
        <v>50</v>
      </c>
      <c r="D494" s="145"/>
      <c r="E494" s="145"/>
      <c r="F494" s="145"/>
      <c r="G494" s="151"/>
      <c r="H494" s="145"/>
      <c r="I494" s="95">
        <v>204351.55</v>
      </c>
      <c r="J494" s="95">
        <v>0</v>
      </c>
      <c r="K494" s="95">
        <v>108247.55</v>
      </c>
      <c r="L494" s="144">
        <v>125699.75</v>
      </c>
      <c r="M494" s="145"/>
      <c r="N494" s="145"/>
      <c r="O494" s="144">
        <v>233947.3</v>
      </c>
      <c r="P494" s="145"/>
      <c r="Q494" s="145"/>
      <c r="R494" s="144">
        <v>0</v>
      </c>
      <c r="S494" s="145"/>
      <c r="U494" s="144">
        <f t="shared" si="11"/>
        <v>1.1448276267050581</v>
      </c>
      <c r="V494" s="145"/>
      <c r="W494" s="161" t="s">
        <v>121</v>
      </c>
      <c r="X494" s="145"/>
    </row>
    <row r="495" spans="2:24" ht="24" customHeight="1" x14ac:dyDescent="0.2">
      <c r="B495" s="101">
        <v>313220</v>
      </c>
      <c r="C495" s="151" t="s">
        <v>584</v>
      </c>
      <c r="D495" s="145"/>
      <c r="E495" s="145"/>
      <c r="F495" s="145"/>
      <c r="G495" s="94"/>
      <c r="I495" s="95">
        <v>3.37</v>
      </c>
      <c r="J495" s="95">
        <v>0</v>
      </c>
      <c r="K495" s="95">
        <v>0</v>
      </c>
      <c r="L495" s="144">
        <v>0</v>
      </c>
      <c r="M495" s="145"/>
      <c r="N495" s="145"/>
      <c r="O495" s="144">
        <v>0</v>
      </c>
      <c r="P495" s="145"/>
      <c r="Q495" s="145"/>
      <c r="R495" s="144">
        <v>0</v>
      </c>
      <c r="S495" s="145"/>
      <c r="U495" s="144">
        <f>O495/I495</f>
        <v>0</v>
      </c>
      <c r="V495" s="145"/>
      <c r="W495" s="161" t="s">
        <v>121</v>
      </c>
      <c r="X495" s="145"/>
    </row>
    <row r="496" spans="2:24" ht="21" customHeight="1" x14ac:dyDescent="0.2">
      <c r="B496" s="94" t="s">
        <v>239</v>
      </c>
      <c r="C496" s="151" t="s">
        <v>240</v>
      </c>
      <c r="D496" s="145"/>
      <c r="E496" s="145"/>
      <c r="F496" s="145"/>
      <c r="G496" s="151"/>
      <c r="H496" s="145"/>
      <c r="I496" s="95">
        <v>11.46</v>
      </c>
      <c r="J496" s="95">
        <v>0</v>
      </c>
      <c r="K496" s="95">
        <v>12.75</v>
      </c>
      <c r="L496" s="144">
        <v>13.61</v>
      </c>
      <c r="M496" s="145"/>
      <c r="N496" s="145"/>
      <c r="O496" s="144">
        <v>26.36</v>
      </c>
      <c r="P496" s="145"/>
      <c r="Q496" s="145"/>
      <c r="R496" s="144">
        <v>-26.36</v>
      </c>
      <c r="S496" s="145"/>
      <c r="U496" s="144">
        <f t="shared" si="11"/>
        <v>2.3001745200698078</v>
      </c>
      <c r="V496" s="145"/>
      <c r="W496" s="161" t="s">
        <v>121</v>
      </c>
      <c r="X496" s="145"/>
    </row>
    <row r="497" spans="2:24" ht="24" customHeight="1" x14ac:dyDescent="0.2">
      <c r="B497" s="94" t="s">
        <v>585</v>
      </c>
      <c r="C497" s="151" t="s">
        <v>240</v>
      </c>
      <c r="D497" s="145"/>
      <c r="E497" s="145"/>
      <c r="F497" s="145"/>
      <c r="G497" s="151"/>
      <c r="H497" s="145"/>
      <c r="I497" s="95">
        <v>11.46</v>
      </c>
      <c r="J497" s="95">
        <v>0</v>
      </c>
      <c r="K497" s="95">
        <v>12.75</v>
      </c>
      <c r="L497" s="144">
        <v>13.61</v>
      </c>
      <c r="M497" s="145"/>
      <c r="N497" s="145"/>
      <c r="O497" s="144">
        <v>26.36</v>
      </c>
      <c r="P497" s="145"/>
      <c r="Q497" s="145"/>
      <c r="R497" s="144">
        <v>0</v>
      </c>
      <c r="S497" s="145"/>
      <c r="U497" s="144">
        <f t="shared" si="11"/>
        <v>2.3001745200698078</v>
      </c>
      <c r="V497" s="145"/>
      <c r="W497" s="161" t="s">
        <v>121</v>
      </c>
      <c r="X497" s="145"/>
    </row>
    <row r="498" spans="2:24" x14ac:dyDescent="0.2">
      <c r="B498" s="94" t="s">
        <v>241</v>
      </c>
      <c r="C498" s="151" t="s">
        <v>52</v>
      </c>
      <c r="D498" s="145"/>
      <c r="E498" s="145"/>
      <c r="F498" s="145"/>
      <c r="G498" s="151"/>
      <c r="H498" s="145"/>
      <c r="I498" s="95">
        <v>147742.03</v>
      </c>
      <c r="J498" s="95">
        <v>216400</v>
      </c>
      <c r="K498" s="95">
        <v>84047.72</v>
      </c>
      <c r="L498" s="144">
        <v>86318.47</v>
      </c>
      <c r="M498" s="145"/>
      <c r="N498" s="145"/>
      <c r="O498" s="144">
        <v>170366.19</v>
      </c>
      <c r="P498" s="145"/>
      <c r="Q498" s="145"/>
      <c r="R498" s="144">
        <v>46033.81</v>
      </c>
      <c r="S498" s="145"/>
      <c r="U498" s="144">
        <f t="shared" si="11"/>
        <v>1.15313286273378</v>
      </c>
      <c r="V498" s="145"/>
      <c r="W498" s="144">
        <f>O498/J498</f>
        <v>0.78727444547134939</v>
      </c>
      <c r="X498" s="145"/>
    </row>
    <row r="499" spans="2:24" x14ac:dyDescent="0.2">
      <c r="B499" s="94" t="s">
        <v>242</v>
      </c>
      <c r="C499" s="151" t="s">
        <v>53</v>
      </c>
      <c r="D499" s="145"/>
      <c r="E499" s="145"/>
      <c r="F499" s="145"/>
      <c r="G499" s="151"/>
      <c r="H499" s="145"/>
      <c r="I499" s="95">
        <v>29822.16</v>
      </c>
      <c r="J499" s="95">
        <v>40600</v>
      </c>
      <c r="K499" s="95">
        <v>18666.29</v>
      </c>
      <c r="L499" s="144">
        <v>18715.990000000002</v>
      </c>
      <c r="M499" s="145"/>
      <c r="N499" s="145"/>
      <c r="O499" s="144">
        <v>37382.28</v>
      </c>
      <c r="P499" s="145"/>
      <c r="Q499" s="145"/>
      <c r="R499" s="144">
        <v>3217.72</v>
      </c>
      <c r="S499" s="145"/>
      <c r="U499" s="144">
        <f t="shared" si="11"/>
        <v>1.2535067882406907</v>
      </c>
      <c r="V499" s="145"/>
      <c r="W499" s="144">
        <f>O499/J499</f>
        <v>0.9207458128078817</v>
      </c>
      <c r="X499" s="145"/>
    </row>
    <row r="500" spans="2:24" x14ac:dyDescent="0.2">
      <c r="B500" s="94" t="s">
        <v>243</v>
      </c>
      <c r="C500" s="151" t="s">
        <v>54</v>
      </c>
      <c r="D500" s="145"/>
      <c r="E500" s="145"/>
      <c r="F500" s="145"/>
      <c r="G500" s="151"/>
      <c r="H500" s="145"/>
      <c r="I500" s="95">
        <v>1731.76</v>
      </c>
      <c r="J500" s="95">
        <v>7800</v>
      </c>
      <c r="K500" s="95">
        <v>3546.57</v>
      </c>
      <c r="L500" s="144">
        <v>1970.88</v>
      </c>
      <c r="M500" s="145"/>
      <c r="N500" s="145"/>
      <c r="O500" s="144">
        <v>5517.45</v>
      </c>
      <c r="P500" s="145"/>
      <c r="Q500" s="145"/>
      <c r="R500" s="144">
        <v>2282.5500000000002</v>
      </c>
      <c r="S500" s="145"/>
      <c r="U500" s="144">
        <f t="shared" si="11"/>
        <v>3.1860361712939436</v>
      </c>
      <c r="V500" s="145"/>
      <c r="W500" s="144">
        <f>O500/J500</f>
        <v>0.70736538461538456</v>
      </c>
      <c r="X500" s="145"/>
    </row>
    <row r="501" spans="2:24" x14ac:dyDescent="0.2">
      <c r="B501" s="94" t="s">
        <v>412</v>
      </c>
      <c r="C501" s="151" t="s">
        <v>413</v>
      </c>
      <c r="D501" s="145"/>
      <c r="E501" s="145"/>
      <c r="F501" s="145"/>
      <c r="G501" s="151"/>
      <c r="H501" s="145"/>
      <c r="I501" s="95">
        <v>1414.41</v>
      </c>
      <c r="J501" s="95">
        <v>0</v>
      </c>
      <c r="K501" s="95">
        <v>2507.7199999999998</v>
      </c>
      <c r="L501" s="144">
        <v>1380.59</v>
      </c>
      <c r="M501" s="145"/>
      <c r="N501" s="145"/>
      <c r="O501" s="144">
        <v>3888.31</v>
      </c>
      <c r="P501" s="145"/>
      <c r="Q501" s="145"/>
      <c r="R501" s="144">
        <v>0</v>
      </c>
      <c r="S501" s="145"/>
      <c r="U501" s="144">
        <f t="shared" si="11"/>
        <v>2.7490685162011013</v>
      </c>
      <c r="V501" s="145"/>
      <c r="W501" s="161" t="s">
        <v>121</v>
      </c>
      <c r="X501" s="145"/>
    </row>
    <row r="502" spans="2:24" x14ac:dyDescent="0.2">
      <c r="B502" s="94" t="s">
        <v>526</v>
      </c>
      <c r="C502" s="151" t="s">
        <v>527</v>
      </c>
      <c r="D502" s="145"/>
      <c r="E502" s="145"/>
      <c r="F502" s="145"/>
      <c r="G502" s="151"/>
      <c r="H502" s="145"/>
      <c r="I502" s="95">
        <v>60.07</v>
      </c>
      <c r="J502" s="95">
        <v>0</v>
      </c>
      <c r="K502" s="95">
        <v>100</v>
      </c>
      <c r="L502" s="144">
        <v>170</v>
      </c>
      <c r="M502" s="145"/>
      <c r="N502" s="145"/>
      <c r="O502" s="144">
        <v>270</v>
      </c>
      <c r="P502" s="145"/>
      <c r="Q502" s="145"/>
      <c r="R502" s="144">
        <v>0</v>
      </c>
      <c r="S502" s="145"/>
      <c r="U502" s="144">
        <f t="shared" si="11"/>
        <v>4.4947561178624937</v>
      </c>
      <c r="V502" s="145"/>
      <c r="W502" s="161" t="s">
        <v>121</v>
      </c>
      <c r="X502" s="145"/>
    </row>
    <row r="503" spans="2:24" ht="23.25" customHeight="1" x14ac:dyDescent="0.2">
      <c r="B503" s="94" t="s">
        <v>528</v>
      </c>
      <c r="C503" s="151" t="s">
        <v>504</v>
      </c>
      <c r="D503" s="145"/>
      <c r="E503" s="145"/>
      <c r="F503" s="145"/>
      <c r="G503" s="151"/>
      <c r="H503" s="145"/>
      <c r="I503" s="95">
        <v>0</v>
      </c>
      <c r="J503" s="95">
        <v>0</v>
      </c>
      <c r="K503" s="95">
        <v>618.66</v>
      </c>
      <c r="L503" s="144">
        <v>153.46</v>
      </c>
      <c r="M503" s="145"/>
      <c r="N503" s="145"/>
      <c r="O503" s="144">
        <v>772.12</v>
      </c>
      <c r="P503" s="145"/>
      <c r="Q503" s="145"/>
      <c r="R503" s="144">
        <v>0</v>
      </c>
      <c r="S503" s="145"/>
      <c r="U503" s="161" t="s">
        <v>121</v>
      </c>
      <c r="V503" s="145"/>
      <c r="W503" s="161" t="s">
        <v>121</v>
      </c>
      <c r="X503" s="145"/>
    </row>
    <row r="504" spans="2:24" ht="24" customHeight="1" x14ac:dyDescent="0.2">
      <c r="B504" s="94" t="s">
        <v>529</v>
      </c>
      <c r="C504" s="151" t="s">
        <v>530</v>
      </c>
      <c r="D504" s="145"/>
      <c r="E504" s="145"/>
      <c r="F504" s="145"/>
      <c r="G504" s="151"/>
      <c r="H504" s="145"/>
      <c r="I504" s="95">
        <v>79.92</v>
      </c>
      <c r="J504" s="95">
        <v>0</v>
      </c>
      <c r="K504" s="95">
        <v>0</v>
      </c>
      <c r="L504" s="144">
        <v>230.85</v>
      </c>
      <c r="M504" s="145"/>
      <c r="N504" s="145"/>
      <c r="O504" s="144">
        <v>230.85</v>
      </c>
      <c r="P504" s="145"/>
      <c r="Q504" s="145"/>
      <c r="R504" s="144">
        <v>0</v>
      </c>
      <c r="S504" s="145"/>
      <c r="U504" s="144">
        <f t="shared" si="11"/>
        <v>2.8885135135135136</v>
      </c>
      <c r="V504" s="145"/>
      <c r="W504" s="161" t="s">
        <v>121</v>
      </c>
      <c r="X504" s="145"/>
    </row>
    <row r="505" spans="2:24" ht="23.25" customHeight="1" x14ac:dyDescent="0.2">
      <c r="B505" s="94" t="s">
        <v>586</v>
      </c>
      <c r="C505" s="151" t="s">
        <v>531</v>
      </c>
      <c r="D505" s="145"/>
      <c r="E505" s="145"/>
      <c r="F505" s="145"/>
      <c r="G505" s="151"/>
      <c r="H505" s="145"/>
      <c r="I505" s="95">
        <v>177.35</v>
      </c>
      <c r="J505" s="95">
        <v>0</v>
      </c>
      <c r="K505" s="95">
        <v>307.05</v>
      </c>
      <c r="L505" s="144">
        <v>35.979999999999997</v>
      </c>
      <c r="M505" s="145"/>
      <c r="N505" s="145"/>
      <c r="O505" s="144">
        <v>343.03</v>
      </c>
      <c r="P505" s="145"/>
      <c r="Q505" s="145"/>
      <c r="R505" s="144">
        <v>0</v>
      </c>
      <c r="S505" s="145"/>
      <c r="U505" s="144">
        <f t="shared" si="11"/>
        <v>1.9341979137299126</v>
      </c>
      <c r="V505" s="145"/>
      <c r="W505" s="161" t="s">
        <v>121</v>
      </c>
      <c r="X505" s="145"/>
    </row>
    <row r="506" spans="2:24" ht="22.5" customHeight="1" x14ac:dyDescent="0.2">
      <c r="B506" s="94" t="s">
        <v>534</v>
      </c>
      <c r="C506" s="151" t="s">
        <v>535</v>
      </c>
      <c r="D506" s="145"/>
      <c r="E506" s="145"/>
      <c r="F506" s="145"/>
      <c r="G506" s="151"/>
      <c r="H506" s="145"/>
      <c r="I506" s="95">
        <v>0</v>
      </c>
      <c r="J506" s="95">
        <v>0</v>
      </c>
      <c r="K506" s="95">
        <v>13.14</v>
      </c>
      <c r="L506" s="144">
        <v>0</v>
      </c>
      <c r="M506" s="145"/>
      <c r="N506" s="145"/>
      <c r="O506" s="144">
        <v>13.14</v>
      </c>
      <c r="P506" s="145"/>
      <c r="Q506" s="145"/>
      <c r="R506" s="144">
        <v>0</v>
      </c>
      <c r="S506" s="145"/>
      <c r="U506" s="161" t="s">
        <v>121</v>
      </c>
      <c r="V506" s="145"/>
      <c r="W506" s="161" t="s">
        <v>121</v>
      </c>
      <c r="X506" s="145"/>
    </row>
    <row r="507" spans="2:24" ht="24" customHeight="1" x14ac:dyDescent="0.2">
      <c r="B507" s="94" t="s">
        <v>244</v>
      </c>
      <c r="C507" s="151" t="s">
        <v>55</v>
      </c>
      <c r="D507" s="145"/>
      <c r="E507" s="145"/>
      <c r="F507" s="145"/>
      <c r="G507" s="151"/>
      <c r="H507" s="145"/>
      <c r="I507" s="95">
        <v>27605.21</v>
      </c>
      <c r="J507" s="95">
        <v>30500</v>
      </c>
      <c r="K507" s="95">
        <v>14284.72</v>
      </c>
      <c r="L507" s="144">
        <v>15799.68</v>
      </c>
      <c r="M507" s="145"/>
      <c r="N507" s="145"/>
      <c r="O507" s="144">
        <v>30084.400000000001</v>
      </c>
      <c r="P507" s="145"/>
      <c r="Q507" s="145"/>
      <c r="R507" s="144">
        <v>415.6</v>
      </c>
      <c r="S507" s="145"/>
      <c r="U507" s="144">
        <f t="shared" si="11"/>
        <v>1.0898087716050704</v>
      </c>
      <c r="V507" s="145"/>
      <c r="W507" s="144">
        <f>O507/J507</f>
        <v>0.9863737704918033</v>
      </c>
      <c r="X507" s="145"/>
    </row>
    <row r="508" spans="2:24" x14ac:dyDescent="0.2">
      <c r="B508" s="94" t="s">
        <v>391</v>
      </c>
      <c r="C508" s="151" t="s">
        <v>392</v>
      </c>
      <c r="D508" s="145"/>
      <c r="E508" s="145"/>
      <c r="F508" s="145"/>
      <c r="G508" s="151"/>
      <c r="H508" s="145"/>
      <c r="I508" s="95">
        <v>27605.21</v>
      </c>
      <c r="J508" s="95">
        <v>0</v>
      </c>
      <c r="K508" s="95">
        <v>14284.72</v>
      </c>
      <c r="L508" s="144">
        <v>15799.68</v>
      </c>
      <c r="M508" s="145"/>
      <c r="N508" s="145"/>
      <c r="O508" s="144">
        <v>30084.400000000001</v>
      </c>
      <c r="P508" s="145"/>
      <c r="Q508" s="145"/>
      <c r="R508" s="144">
        <v>0</v>
      </c>
      <c r="S508" s="145"/>
      <c r="U508" s="144">
        <f t="shared" si="11"/>
        <v>1.0898087716050704</v>
      </c>
      <c r="V508" s="145"/>
      <c r="W508" s="161" t="s">
        <v>121</v>
      </c>
      <c r="X508" s="145"/>
    </row>
    <row r="509" spans="2:24" x14ac:dyDescent="0.2">
      <c r="B509" s="94" t="s">
        <v>245</v>
      </c>
      <c r="C509" s="151" t="s">
        <v>56</v>
      </c>
      <c r="D509" s="145"/>
      <c r="E509" s="145"/>
      <c r="F509" s="145"/>
      <c r="G509" s="151"/>
      <c r="H509" s="145"/>
      <c r="I509" s="95">
        <v>485.19</v>
      </c>
      <c r="J509" s="95">
        <v>2300</v>
      </c>
      <c r="K509" s="95">
        <v>835</v>
      </c>
      <c r="L509" s="144">
        <v>945.43</v>
      </c>
      <c r="M509" s="145"/>
      <c r="N509" s="145"/>
      <c r="O509" s="144">
        <v>1780.43</v>
      </c>
      <c r="P509" s="145"/>
      <c r="Q509" s="145"/>
      <c r="R509" s="144">
        <v>519.57000000000005</v>
      </c>
      <c r="S509" s="145"/>
      <c r="U509" s="144">
        <f t="shared" si="11"/>
        <v>3.6695521342154622</v>
      </c>
      <c r="V509" s="145"/>
      <c r="W509" s="144">
        <f>O509/J509</f>
        <v>0.77410000000000001</v>
      </c>
      <c r="X509" s="145"/>
    </row>
    <row r="510" spans="2:24" x14ac:dyDescent="0.2">
      <c r="B510" s="94" t="s">
        <v>414</v>
      </c>
      <c r="C510" s="151" t="s">
        <v>415</v>
      </c>
      <c r="D510" s="145"/>
      <c r="E510" s="145"/>
      <c r="F510" s="145"/>
      <c r="G510" s="151"/>
      <c r="H510" s="145"/>
      <c r="I510" s="95">
        <v>485.19</v>
      </c>
      <c r="J510" s="95">
        <v>0</v>
      </c>
      <c r="K510" s="95">
        <v>160</v>
      </c>
      <c r="L510" s="144">
        <v>-50</v>
      </c>
      <c r="M510" s="145"/>
      <c r="N510" s="145"/>
      <c r="O510" s="144">
        <v>110</v>
      </c>
      <c r="P510" s="145"/>
      <c r="Q510" s="145"/>
      <c r="R510" s="144">
        <v>0</v>
      </c>
      <c r="S510" s="145"/>
      <c r="U510" s="144">
        <f t="shared" si="11"/>
        <v>0.22671530740534637</v>
      </c>
      <c r="V510" s="145"/>
      <c r="W510" s="161" t="s">
        <v>121</v>
      </c>
      <c r="X510" s="145"/>
    </row>
    <row r="511" spans="2:24" x14ac:dyDescent="0.2">
      <c r="B511" s="94" t="s">
        <v>505</v>
      </c>
      <c r="C511" s="151" t="s">
        <v>506</v>
      </c>
      <c r="D511" s="145"/>
      <c r="E511" s="145"/>
      <c r="F511" s="145"/>
      <c r="G511" s="151"/>
      <c r="H511" s="145"/>
      <c r="I511" s="95">
        <v>0</v>
      </c>
      <c r="J511" s="95">
        <v>0</v>
      </c>
      <c r="K511" s="95">
        <v>675</v>
      </c>
      <c r="L511" s="144">
        <v>995.43</v>
      </c>
      <c r="M511" s="145"/>
      <c r="N511" s="145"/>
      <c r="O511" s="144">
        <v>1670.43</v>
      </c>
      <c r="P511" s="145"/>
      <c r="Q511" s="145"/>
      <c r="R511" s="144">
        <v>0</v>
      </c>
      <c r="S511" s="145"/>
      <c r="U511" s="161" t="s">
        <v>121</v>
      </c>
      <c r="V511" s="145"/>
      <c r="W511" s="161" t="s">
        <v>121</v>
      </c>
      <c r="X511" s="145"/>
    </row>
    <row r="512" spans="2:24" x14ac:dyDescent="0.2">
      <c r="B512" s="94" t="s">
        <v>247</v>
      </c>
      <c r="C512" s="151" t="s">
        <v>58</v>
      </c>
      <c r="D512" s="145"/>
      <c r="E512" s="145"/>
      <c r="F512" s="145"/>
      <c r="G512" s="151"/>
      <c r="H512" s="145"/>
      <c r="I512" s="95">
        <v>44518.35</v>
      </c>
      <c r="J512" s="95">
        <v>78600</v>
      </c>
      <c r="K512" s="95">
        <v>31461.35</v>
      </c>
      <c r="L512" s="144">
        <v>30750.16</v>
      </c>
      <c r="M512" s="145"/>
      <c r="N512" s="145"/>
      <c r="O512" s="144">
        <v>62211.51</v>
      </c>
      <c r="P512" s="145"/>
      <c r="Q512" s="145"/>
      <c r="R512" s="144">
        <v>16388.490000000002</v>
      </c>
      <c r="S512" s="145"/>
      <c r="U512" s="144">
        <f t="shared" si="11"/>
        <v>1.3974352149169951</v>
      </c>
      <c r="V512" s="145"/>
      <c r="W512" s="144">
        <f>O512/J512</f>
        <v>0.79149503816793898</v>
      </c>
      <c r="X512" s="145"/>
    </row>
    <row r="513" spans="2:24" x14ac:dyDescent="0.2">
      <c r="B513" s="94" t="s">
        <v>248</v>
      </c>
      <c r="C513" s="151" t="s">
        <v>59</v>
      </c>
      <c r="D513" s="145"/>
      <c r="E513" s="145"/>
      <c r="F513" s="145"/>
      <c r="G513" s="151"/>
      <c r="H513" s="145"/>
      <c r="I513" s="95">
        <v>10350.57</v>
      </c>
      <c r="J513" s="95">
        <v>13200</v>
      </c>
      <c r="K513" s="95">
        <v>5067.54</v>
      </c>
      <c r="L513" s="144">
        <v>8186.03</v>
      </c>
      <c r="M513" s="145"/>
      <c r="N513" s="145"/>
      <c r="O513" s="144">
        <v>13253.57</v>
      </c>
      <c r="P513" s="145"/>
      <c r="Q513" s="145"/>
      <c r="R513" s="144">
        <v>-53.57</v>
      </c>
      <c r="S513" s="145"/>
      <c r="U513" s="144">
        <f t="shared" si="11"/>
        <v>1.2804676457431814</v>
      </c>
      <c r="V513" s="145"/>
      <c r="W513" s="144">
        <f>O513/J513</f>
        <v>1.0040583333333333</v>
      </c>
      <c r="X513" s="145"/>
    </row>
    <row r="514" spans="2:24" x14ac:dyDescent="0.2">
      <c r="B514" s="94" t="s">
        <v>416</v>
      </c>
      <c r="C514" s="151" t="s">
        <v>417</v>
      </c>
      <c r="D514" s="145"/>
      <c r="E514" s="145"/>
      <c r="F514" s="145"/>
      <c r="G514" s="151"/>
      <c r="H514" s="145"/>
      <c r="I514" s="95">
        <v>3522.74</v>
      </c>
      <c r="J514" s="95">
        <v>0</v>
      </c>
      <c r="K514" s="95">
        <v>1236.23</v>
      </c>
      <c r="L514" s="144">
        <v>3736.92</v>
      </c>
      <c r="M514" s="145"/>
      <c r="N514" s="145"/>
      <c r="O514" s="144">
        <v>4973.1499999999996</v>
      </c>
      <c r="P514" s="145"/>
      <c r="Q514" s="145"/>
      <c r="R514" s="144">
        <v>0</v>
      </c>
      <c r="S514" s="145"/>
      <c r="U514" s="144">
        <f t="shared" si="11"/>
        <v>1.4117278027898739</v>
      </c>
      <c r="V514" s="145"/>
      <c r="W514" s="161" t="s">
        <v>121</v>
      </c>
      <c r="X514" s="145"/>
    </row>
    <row r="515" spans="2:24" ht="23.25" customHeight="1" x14ac:dyDescent="0.2">
      <c r="B515" s="94" t="s">
        <v>507</v>
      </c>
      <c r="C515" s="151" t="s">
        <v>508</v>
      </c>
      <c r="D515" s="145"/>
      <c r="E515" s="145"/>
      <c r="F515" s="145"/>
      <c r="G515" s="151"/>
      <c r="H515" s="145"/>
      <c r="I515" s="95">
        <v>565.5</v>
      </c>
      <c r="J515" s="95">
        <v>0</v>
      </c>
      <c r="K515" s="95">
        <v>86.92</v>
      </c>
      <c r="L515" s="144">
        <v>290.11</v>
      </c>
      <c r="M515" s="145"/>
      <c r="N515" s="145"/>
      <c r="O515" s="144">
        <v>377.03</v>
      </c>
      <c r="P515" s="145"/>
      <c r="Q515" s="145"/>
      <c r="R515" s="144">
        <v>0</v>
      </c>
      <c r="S515" s="145"/>
      <c r="U515" s="144">
        <f t="shared" si="11"/>
        <v>0.66671971706454458</v>
      </c>
      <c r="V515" s="145"/>
      <c r="W515" s="161" t="s">
        <v>121</v>
      </c>
      <c r="X515" s="145"/>
    </row>
    <row r="516" spans="2:24" ht="24.75" customHeight="1" x14ac:dyDescent="0.2">
      <c r="B516" s="94" t="s">
        <v>509</v>
      </c>
      <c r="C516" s="151" t="s">
        <v>418</v>
      </c>
      <c r="D516" s="145"/>
      <c r="E516" s="145"/>
      <c r="F516" s="145"/>
      <c r="G516" s="151"/>
      <c r="H516" s="145"/>
      <c r="I516" s="95">
        <v>1723.02</v>
      </c>
      <c r="J516" s="95">
        <v>0</v>
      </c>
      <c r="K516" s="95">
        <v>669.06</v>
      </c>
      <c r="L516" s="144">
        <v>739.94</v>
      </c>
      <c r="M516" s="145"/>
      <c r="N516" s="145"/>
      <c r="O516" s="144">
        <v>1409</v>
      </c>
      <c r="P516" s="145"/>
      <c r="Q516" s="145"/>
      <c r="R516" s="144">
        <v>0</v>
      </c>
      <c r="S516" s="145"/>
      <c r="U516" s="144">
        <f t="shared" si="11"/>
        <v>0.81775022924864482</v>
      </c>
      <c r="V516" s="145"/>
      <c r="W516" s="161" t="s">
        <v>121</v>
      </c>
      <c r="X516" s="145"/>
    </row>
    <row r="517" spans="2:24" x14ac:dyDescent="0.2">
      <c r="B517" s="94" t="s">
        <v>419</v>
      </c>
      <c r="C517" s="151" t="s">
        <v>420</v>
      </c>
      <c r="D517" s="145"/>
      <c r="E517" s="145"/>
      <c r="F517" s="145"/>
      <c r="G517" s="151"/>
      <c r="H517" s="145"/>
      <c r="I517" s="95">
        <v>3800.2</v>
      </c>
      <c r="J517" s="95">
        <v>0</v>
      </c>
      <c r="K517" s="95">
        <v>2330.67</v>
      </c>
      <c r="L517" s="144">
        <v>2778.69</v>
      </c>
      <c r="M517" s="145"/>
      <c r="N517" s="145"/>
      <c r="O517" s="144">
        <v>5109.3599999999997</v>
      </c>
      <c r="P517" s="145"/>
      <c r="Q517" s="145"/>
      <c r="R517" s="144">
        <v>0</v>
      </c>
      <c r="S517" s="145"/>
      <c r="U517" s="144">
        <f t="shared" si="11"/>
        <v>1.344497658017999</v>
      </c>
      <c r="V517" s="145"/>
      <c r="W517" s="161" t="s">
        <v>121</v>
      </c>
      <c r="X517" s="145"/>
    </row>
    <row r="518" spans="2:24" ht="22.5" customHeight="1" x14ac:dyDescent="0.2">
      <c r="B518" s="94" t="s">
        <v>510</v>
      </c>
      <c r="C518" s="151" t="s">
        <v>421</v>
      </c>
      <c r="D518" s="145"/>
      <c r="E518" s="145"/>
      <c r="F518" s="145"/>
      <c r="G518" s="151"/>
      <c r="H518" s="145"/>
      <c r="I518" s="95">
        <v>739.12</v>
      </c>
      <c r="J518" s="95">
        <v>0</v>
      </c>
      <c r="K518" s="95">
        <v>744.66</v>
      </c>
      <c r="L518" s="144">
        <v>640.37</v>
      </c>
      <c r="M518" s="145"/>
      <c r="N518" s="145"/>
      <c r="O518" s="144">
        <v>1385.03</v>
      </c>
      <c r="P518" s="145"/>
      <c r="Q518" s="145"/>
      <c r="R518" s="144">
        <v>0</v>
      </c>
      <c r="S518" s="145"/>
      <c r="U518" s="144">
        <f t="shared" si="11"/>
        <v>1.8738905725727892</v>
      </c>
      <c r="V518" s="145"/>
      <c r="W518" s="161" t="s">
        <v>121</v>
      </c>
      <c r="X518" s="145"/>
    </row>
    <row r="519" spans="2:24" x14ac:dyDescent="0.2">
      <c r="B519" s="94" t="s">
        <v>249</v>
      </c>
      <c r="C519" s="151" t="s">
        <v>60</v>
      </c>
      <c r="D519" s="145"/>
      <c r="E519" s="145"/>
      <c r="F519" s="145"/>
      <c r="G519" s="151"/>
      <c r="H519" s="145"/>
      <c r="I519" s="95">
        <v>16129.69</v>
      </c>
      <c r="J519" s="95">
        <v>36600</v>
      </c>
      <c r="K519" s="95">
        <v>18861.27</v>
      </c>
      <c r="L519" s="144">
        <v>14919.3</v>
      </c>
      <c r="M519" s="145"/>
      <c r="N519" s="145"/>
      <c r="O519" s="144">
        <v>33780.57</v>
      </c>
      <c r="P519" s="145"/>
      <c r="Q519" s="145"/>
      <c r="R519" s="144">
        <v>2819.43</v>
      </c>
      <c r="S519" s="145"/>
      <c r="U519" s="144">
        <f t="shared" si="11"/>
        <v>2.0943099340408899</v>
      </c>
      <c r="V519" s="145"/>
      <c r="W519" s="144">
        <f>O519/J519</f>
        <v>0.92296639344262299</v>
      </c>
      <c r="X519" s="145"/>
    </row>
    <row r="520" spans="2:24" x14ac:dyDescent="0.2">
      <c r="B520" s="94" t="s">
        <v>538</v>
      </c>
      <c r="C520" s="151" t="s">
        <v>539</v>
      </c>
      <c r="D520" s="145"/>
      <c r="E520" s="145"/>
      <c r="F520" s="145"/>
      <c r="G520" s="151"/>
      <c r="H520" s="145"/>
      <c r="I520" s="95">
        <v>88.34</v>
      </c>
      <c r="J520" s="95">
        <v>0</v>
      </c>
      <c r="K520" s="95">
        <v>30.62</v>
      </c>
      <c r="L520" s="144">
        <v>28.23</v>
      </c>
      <c r="M520" s="145"/>
      <c r="N520" s="145"/>
      <c r="O520" s="144">
        <v>58.85</v>
      </c>
      <c r="P520" s="145"/>
      <c r="Q520" s="145"/>
      <c r="R520" s="144">
        <v>0</v>
      </c>
      <c r="S520" s="145"/>
      <c r="U520" s="144">
        <f t="shared" si="11"/>
        <v>0.66617613764998862</v>
      </c>
      <c r="V520" s="145"/>
      <c r="W520" s="161" t="s">
        <v>121</v>
      </c>
      <c r="X520" s="145"/>
    </row>
    <row r="521" spans="2:24" x14ac:dyDescent="0.2">
      <c r="B521" s="94" t="s">
        <v>540</v>
      </c>
      <c r="C521" s="151" t="s">
        <v>541</v>
      </c>
      <c r="D521" s="145"/>
      <c r="E521" s="145"/>
      <c r="F521" s="145"/>
      <c r="G521" s="151"/>
      <c r="H521" s="145"/>
      <c r="I521" s="95">
        <v>16001.73</v>
      </c>
      <c r="J521" s="95">
        <v>0</v>
      </c>
      <c r="K521" s="95">
        <v>18500.849999999999</v>
      </c>
      <c r="L521" s="144">
        <v>14883.14</v>
      </c>
      <c r="M521" s="145"/>
      <c r="N521" s="145"/>
      <c r="O521" s="144">
        <v>33383.99</v>
      </c>
      <c r="P521" s="145"/>
      <c r="Q521" s="145"/>
      <c r="R521" s="144">
        <v>0</v>
      </c>
      <c r="S521" s="145"/>
      <c r="U521" s="144">
        <f t="shared" si="11"/>
        <v>2.0862737966457376</v>
      </c>
      <c r="V521" s="145"/>
      <c r="W521" s="161" t="s">
        <v>121</v>
      </c>
      <c r="X521" s="145"/>
    </row>
    <row r="522" spans="2:24" x14ac:dyDescent="0.2">
      <c r="B522" s="94" t="s">
        <v>587</v>
      </c>
      <c r="C522" s="151" t="s">
        <v>588</v>
      </c>
      <c r="D522" s="145"/>
      <c r="E522" s="145"/>
      <c r="F522" s="145"/>
      <c r="G522" s="151"/>
      <c r="H522" s="145"/>
      <c r="I522" s="95">
        <v>0</v>
      </c>
      <c r="J522" s="95">
        <v>0</v>
      </c>
      <c r="K522" s="95">
        <v>5.69</v>
      </c>
      <c r="L522" s="144">
        <v>-5.69</v>
      </c>
      <c r="M522" s="145"/>
      <c r="N522" s="145"/>
      <c r="O522" s="144">
        <v>0</v>
      </c>
      <c r="P522" s="145"/>
      <c r="Q522" s="145"/>
      <c r="R522" s="144">
        <v>0</v>
      </c>
      <c r="S522" s="145"/>
      <c r="U522" s="161" t="s">
        <v>121</v>
      </c>
      <c r="V522" s="145"/>
      <c r="W522" s="161" t="s">
        <v>121</v>
      </c>
      <c r="X522" s="145"/>
    </row>
    <row r="523" spans="2:24" x14ac:dyDescent="0.2">
      <c r="B523" s="94" t="s">
        <v>542</v>
      </c>
      <c r="C523" s="151" t="s">
        <v>543</v>
      </c>
      <c r="D523" s="145"/>
      <c r="E523" s="145"/>
      <c r="F523" s="145"/>
      <c r="G523" s="151"/>
      <c r="H523" s="145"/>
      <c r="I523" s="95">
        <v>39.619999999999997</v>
      </c>
      <c r="J523" s="95">
        <v>0</v>
      </c>
      <c r="K523" s="95">
        <v>0</v>
      </c>
      <c r="L523" s="144">
        <v>13.62</v>
      </c>
      <c r="M523" s="145"/>
      <c r="N523" s="145"/>
      <c r="O523" s="144">
        <v>13.62</v>
      </c>
      <c r="P523" s="145"/>
      <c r="Q523" s="145"/>
      <c r="R523" s="144">
        <v>0</v>
      </c>
      <c r="S523" s="145"/>
      <c r="U523" s="144">
        <f t="shared" si="11"/>
        <v>0.34376577486118121</v>
      </c>
      <c r="V523" s="145"/>
      <c r="W523" s="161" t="s">
        <v>121</v>
      </c>
      <c r="X523" s="145"/>
    </row>
    <row r="524" spans="2:24" x14ac:dyDescent="0.2">
      <c r="B524" s="94" t="s">
        <v>589</v>
      </c>
      <c r="C524" s="151" t="s">
        <v>590</v>
      </c>
      <c r="D524" s="145"/>
      <c r="E524" s="145"/>
      <c r="F524" s="145"/>
      <c r="G524" s="151"/>
      <c r="H524" s="145"/>
      <c r="I524" s="95">
        <v>0</v>
      </c>
      <c r="J524" s="95">
        <v>0</v>
      </c>
      <c r="K524" s="95">
        <v>324.11</v>
      </c>
      <c r="L524" s="144">
        <v>0</v>
      </c>
      <c r="M524" s="145"/>
      <c r="N524" s="145"/>
      <c r="O524" s="144">
        <v>324.11</v>
      </c>
      <c r="P524" s="145"/>
      <c r="Q524" s="145"/>
      <c r="R524" s="144">
        <v>0</v>
      </c>
      <c r="S524" s="145"/>
      <c r="U524" s="161" t="s">
        <v>121</v>
      </c>
      <c r="V524" s="145"/>
      <c r="W524" s="161" t="s">
        <v>121</v>
      </c>
      <c r="X524" s="145"/>
    </row>
    <row r="525" spans="2:24" x14ac:dyDescent="0.2">
      <c r="B525" s="94" t="s">
        <v>250</v>
      </c>
      <c r="C525" s="151" t="s">
        <v>61</v>
      </c>
      <c r="D525" s="145"/>
      <c r="E525" s="145"/>
      <c r="F525" s="145"/>
      <c r="G525" s="151"/>
      <c r="H525" s="145"/>
      <c r="I525" s="95">
        <v>10590.72</v>
      </c>
      <c r="J525" s="95">
        <v>14500</v>
      </c>
      <c r="K525" s="95">
        <v>4450.3999999999996</v>
      </c>
      <c r="L525" s="144">
        <v>2651.5</v>
      </c>
      <c r="M525" s="145"/>
      <c r="N525" s="145"/>
      <c r="O525" s="144">
        <v>7101.9</v>
      </c>
      <c r="P525" s="145"/>
      <c r="Q525" s="145"/>
      <c r="R525" s="144">
        <v>7398.1</v>
      </c>
      <c r="S525" s="145"/>
      <c r="U525" s="144">
        <f t="shared" ref="U525:U588" si="12">O525/I525</f>
        <v>0.67057763778100077</v>
      </c>
      <c r="V525" s="145"/>
      <c r="W525" s="144">
        <f>O525/J525</f>
        <v>0.48978620689655172</v>
      </c>
      <c r="X525" s="145"/>
    </row>
    <row r="526" spans="2:24" x14ac:dyDescent="0.2">
      <c r="B526" s="94" t="s">
        <v>393</v>
      </c>
      <c r="C526" s="151" t="s">
        <v>394</v>
      </c>
      <c r="D526" s="145"/>
      <c r="E526" s="145"/>
      <c r="F526" s="145"/>
      <c r="G526" s="151"/>
      <c r="H526" s="145"/>
      <c r="I526" s="95">
        <v>2544.58</v>
      </c>
      <c r="J526" s="95">
        <v>0</v>
      </c>
      <c r="K526" s="95">
        <v>1848.2</v>
      </c>
      <c r="L526" s="144">
        <v>1359.18</v>
      </c>
      <c r="M526" s="145"/>
      <c r="N526" s="145"/>
      <c r="O526" s="144">
        <v>3207.38</v>
      </c>
      <c r="P526" s="145"/>
      <c r="Q526" s="145"/>
      <c r="R526" s="144">
        <v>0</v>
      </c>
      <c r="S526" s="145"/>
      <c r="U526" s="144">
        <f t="shared" si="12"/>
        <v>1.26047520612439</v>
      </c>
      <c r="V526" s="145"/>
      <c r="W526" s="161" t="s">
        <v>121</v>
      </c>
      <c r="X526" s="145"/>
    </row>
    <row r="527" spans="2:24" x14ac:dyDescent="0.2">
      <c r="B527" s="94" t="s">
        <v>395</v>
      </c>
      <c r="C527" s="151" t="s">
        <v>396</v>
      </c>
      <c r="D527" s="145"/>
      <c r="E527" s="145"/>
      <c r="F527" s="145"/>
      <c r="G527" s="151"/>
      <c r="H527" s="145"/>
      <c r="I527" s="95">
        <v>8046.14</v>
      </c>
      <c r="J527" s="95">
        <v>0</v>
      </c>
      <c r="K527" s="95">
        <v>2602.1999999999998</v>
      </c>
      <c r="L527" s="144">
        <v>1292.32</v>
      </c>
      <c r="M527" s="145"/>
      <c r="N527" s="145"/>
      <c r="O527" s="144">
        <v>3894.52</v>
      </c>
      <c r="P527" s="145"/>
      <c r="Q527" s="145"/>
      <c r="R527" s="144">
        <v>0</v>
      </c>
      <c r="S527" s="145"/>
      <c r="U527" s="144">
        <f t="shared" si="12"/>
        <v>0.48402339506893988</v>
      </c>
      <c r="V527" s="145"/>
      <c r="W527" s="161" t="s">
        <v>121</v>
      </c>
      <c r="X527" s="145"/>
    </row>
    <row r="528" spans="2:24" ht="23.25" customHeight="1" x14ac:dyDescent="0.2">
      <c r="B528" s="94" t="s">
        <v>251</v>
      </c>
      <c r="C528" s="151" t="s">
        <v>252</v>
      </c>
      <c r="D528" s="145"/>
      <c r="E528" s="145"/>
      <c r="F528" s="145"/>
      <c r="G528" s="151"/>
      <c r="H528" s="145"/>
      <c r="I528" s="95">
        <v>900</v>
      </c>
      <c r="J528" s="95">
        <v>1400</v>
      </c>
      <c r="K528" s="95">
        <v>54.16</v>
      </c>
      <c r="L528" s="144">
        <v>897.02</v>
      </c>
      <c r="M528" s="145"/>
      <c r="N528" s="145"/>
      <c r="O528" s="144">
        <v>951.18</v>
      </c>
      <c r="P528" s="145"/>
      <c r="Q528" s="145"/>
      <c r="R528" s="144">
        <v>448.82</v>
      </c>
      <c r="S528" s="145"/>
      <c r="U528" s="144">
        <f t="shared" si="12"/>
        <v>1.0568666666666666</v>
      </c>
      <c r="V528" s="145"/>
      <c r="W528" s="144">
        <f>O528/J528</f>
        <v>0.67941428571428564</v>
      </c>
      <c r="X528" s="145"/>
    </row>
    <row r="529" spans="2:24" ht="23.25" customHeight="1" x14ac:dyDescent="0.2">
      <c r="B529" s="101">
        <v>322410</v>
      </c>
      <c r="C529" s="151" t="s">
        <v>424</v>
      </c>
      <c r="D529" s="145"/>
      <c r="E529" s="145"/>
      <c r="F529" s="145"/>
      <c r="G529" s="94"/>
      <c r="I529" s="95">
        <v>308.64999999999998</v>
      </c>
      <c r="J529" s="95">
        <v>0</v>
      </c>
      <c r="K529" s="95">
        <v>0</v>
      </c>
      <c r="L529" s="144">
        <v>0</v>
      </c>
      <c r="M529" s="145"/>
      <c r="N529" s="145"/>
      <c r="O529" s="144">
        <v>0</v>
      </c>
      <c r="P529" s="145"/>
      <c r="Q529" s="145"/>
      <c r="R529" s="144">
        <v>448.82</v>
      </c>
      <c r="S529" s="145"/>
      <c r="U529" s="144">
        <f>O529/I529</f>
        <v>0</v>
      </c>
      <c r="V529" s="145"/>
      <c r="W529" s="161" t="s">
        <v>121</v>
      </c>
      <c r="X529" s="145"/>
    </row>
    <row r="530" spans="2:24" ht="24.75" customHeight="1" x14ac:dyDescent="0.2">
      <c r="B530" s="94" t="s">
        <v>425</v>
      </c>
      <c r="C530" s="151" t="s">
        <v>426</v>
      </c>
      <c r="D530" s="145"/>
      <c r="E530" s="145"/>
      <c r="F530" s="145"/>
      <c r="G530" s="151"/>
      <c r="H530" s="145"/>
      <c r="I530" s="95">
        <v>515.28</v>
      </c>
      <c r="J530" s="95">
        <v>0</v>
      </c>
      <c r="K530" s="95">
        <v>20.04</v>
      </c>
      <c r="L530" s="144">
        <v>608.63</v>
      </c>
      <c r="M530" s="145"/>
      <c r="N530" s="145"/>
      <c r="O530" s="144">
        <v>628.66999999999996</v>
      </c>
      <c r="P530" s="145"/>
      <c r="Q530" s="145"/>
      <c r="R530" s="144">
        <v>0</v>
      </c>
      <c r="S530" s="145"/>
      <c r="U530" s="144">
        <f t="shared" si="12"/>
        <v>1.2200551156652693</v>
      </c>
      <c r="V530" s="145"/>
      <c r="W530" s="161" t="s">
        <v>121</v>
      </c>
      <c r="X530" s="145"/>
    </row>
    <row r="531" spans="2:24" ht="24.75" customHeight="1" x14ac:dyDescent="0.2">
      <c r="B531" s="94" t="s">
        <v>427</v>
      </c>
      <c r="C531" s="151" t="s">
        <v>428</v>
      </c>
      <c r="D531" s="145"/>
      <c r="E531" s="145"/>
      <c r="F531" s="145"/>
      <c r="G531" s="151"/>
      <c r="H531" s="145"/>
      <c r="I531" s="95">
        <v>76.06</v>
      </c>
      <c r="J531" s="95">
        <v>0</v>
      </c>
      <c r="K531" s="95">
        <v>34.119999999999997</v>
      </c>
      <c r="L531" s="144">
        <v>288.39</v>
      </c>
      <c r="M531" s="145"/>
      <c r="N531" s="145"/>
      <c r="O531" s="144">
        <v>322.51</v>
      </c>
      <c r="P531" s="145"/>
      <c r="Q531" s="145"/>
      <c r="R531" s="144">
        <v>0</v>
      </c>
      <c r="S531" s="145"/>
      <c r="U531" s="144">
        <f t="shared" si="12"/>
        <v>4.2402051012358664</v>
      </c>
      <c r="V531" s="145"/>
      <c r="W531" s="161" t="s">
        <v>121</v>
      </c>
      <c r="X531" s="145"/>
    </row>
    <row r="532" spans="2:24" x14ac:dyDescent="0.2">
      <c r="B532" s="94" t="s">
        <v>253</v>
      </c>
      <c r="C532" s="151" t="s">
        <v>63</v>
      </c>
      <c r="D532" s="145"/>
      <c r="E532" s="145"/>
      <c r="F532" s="145"/>
      <c r="G532" s="151"/>
      <c r="H532" s="145"/>
      <c r="I532" s="95">
        <v>6217.22</v>
      </c>
      <c r="J532" s="95">
        <v>12500</v>
      </c>
      <c r="K532" s="95">
        <v>2977.98</v>
      </c>
      <c r="L532" s="144">
        <v>3631.04</v>
      </c>
      <c r="M532" s="145"/>
      <c r="N532" s="145"/>
      <c r="O532" s="144">
        <v>6609.02</v>
      </c>
      <c r="P532" s="145"/>
      <c r="Q532" s="145"/>
      <c r="R532" s="144">
        <v>5890.98</v>
      </c>
      <c r="S532" s="145"/>
      <c r="U532" s="144">
        <f t="shared" si="12"/>
        <v>1.0630185195312374</v>
      </c>
      <c r="V532" s="145"/>
      <c r="W532" s="144">
        <f>O532/J532</f>
        <v>0.52872160000000001</v>
      </c>
      <c r="X532" s="145"/>
    </row>
    <row r="533" spans="2:24" x14ac:dyDescent="0.2">
      <c r="B533" s="94" t="s">
        <v>429</v>
      </c>
      <c r="C533" s="151" t="s">
        <v>430</v>
      </c>
      <c r="D533" s="145"/>
      <c r="E533" s="145"/>
      <c r="F533" s="145"/>
      <c r="G533" s="151"/>
      <c r="H533" s="145"/>
      <c r="I533" s="95">
        <v>6217.22</v>
      </c>
      <c r="J533" s="95">
        <v>0</v>
      </c>
      <c r="K533" s="95">
        <v>2977.98</v>
      </c>
      <c r="L533" s="144">
        <v>3631.04</v>
      </c>
      <c r="M533" s="145"/>
      <c r="N533" s="145"/>
      <c r="O533" s="144">
        <v>6609.02</v>
      </c>
      <c r="P533" s="145"/>
      <c r="Q533" s="145"/>
      <c r="R533" s="144">
        <v>0</v>
      </c>
      <c r="S533" s="145"/>
      <c r="U533" s="144">
        <f t="shared" si="12"/>
        <v>1.0630185195312374</v>
      </c>
      <c r="V533" s="145"/>
      <c r="W533" s="161" t="s">
        <v>121</v>
      </c>
      <c r="X533" s="145"/>
    </row>
    <row r="534" spans="2:24" x14ac:dyDescent="0.2">
      <c r="B534" s="94" t="s">
        <v>254</v>
      </c>
      <c r="C534" s="151" t="s">
        <v>64</v>
      </c>
      <c r="D534" s="145"/>
      <c r="E534" s="145"/>
      <c r="F534" s="145"/>
      <c r="G534" s="151"/>
      <c r="H534" s="145"/>
      <c r="I534" s="95">
        <v>330.15</v>
      </c>
      <c r="J534" s="95">
        <v>400</v>
      </c>
      <c r="K534" s="95">
        <v>50</v>
      </c>
      <c r="L534" s="144">
        <v>465.27</v>
      </c>
      <c r="M534" s="145"/>
      <c r="N534" s="145"/>
      <c r="O534" s="144">
        <v>515.27</v>
      </c>
      <c r="P534" s="145"/>
      <c r="Q534" s="145"/>
      <c r="R534" s="144">
        <v>-115.27</v>
      </c>
      <c r="S534" s="145"/>
      <c r="U534" s="144">
        <f t="shared" si="12"/>
        <v>1.5607148265939725</v>
      </c>
      <c r="V534" s="145"/>
      <c r="W534" s="144">
        <f>O534/J534</f>
        <v>1.2881749999999998</v>
      </c>
      <c r="X534" s="145"/>
    </row>
    <row r="535" spans="2:24" x14ac:dyDescent="0.2">
      <c r="B535" s="94" t="s">
        <v>431</v>
      </c>
      <c r="C535" s="151" t="s">
        <v>64</v>
      </c>
      <c r="D535" s="145"/>
      <c r="E535" s="145"/>
      <c r="F535" s="145"/>
      <c r="G535" s="151"/>
      <c r="H535" s="145"/>
      <c r="I535" s="95">
        <v>330.15</v>
      </c>
      <c r="J535" s="95">
        <v>0</v>
      </c>
      <c r="K535" s="95">
        <v>50</v>
      </c>
      <c r="L535" s="144">
        <v>465.27</v>
      </c>
      <c r="M535" s="145"/>
      <c r="N535" s="145"/>
      <c r="O535" s="144">
        <v>515.27</v>
      </c>
      <c r="P535" s="145"/>
      <c r="Q535" s="145"/>
      <c r="R535" s="144">
        <v>0</v>
      </c>
      <c r="S535" s="145"/>
      <c r="U535" s="144">
        <f t="shared" si="12"/>
        <v>1.5607148265939725</v>
      </c>
      <c r="V535" s="145"/>
      <c r="W535" s="161" t="s">
        <v>121</v>
      </c>
      <c r="X535" s="145"/>
    </row>
    <row r="536" spans="2:24" x14ac:dyDescent="0.2">
      <c r="B536" s="94" t="s">
        <v>255</v>
      </c>
      <c r="C536" s="151" t="s">
        <v>65</v>
      </c>
      <c r="D536" s="145"/>
      <c r="E536" s="145"/>
      <c r="F536" s="145"/>
      <c r="G536" s="151"/>
      <c r="H536" s="145"/>
      <c r="I536" s="95">
        <v>71294.64</v>
      </c>
      <c r="J536" s="95">
        <v>93500</v>
      </c>
      <c r="K536" s="95">
        <v>32870.11</v>
      </c>
      <c r="L536" s="144">
        <v>35598.910000000003</v>
      </c>
      <c r="M536" s="145"/>
      <c r="N536" s="145"/>
      <c r="O536" s="144">
        <v>68469.02</v>
      </c>
      <c r="P536" s="145"/>
      <c r="Q536" s="145"/>
      <c r="R536" s="144">
        <v>25030.98</v>
      </c>
      <c r="S536" s="145"/>
      <c r="U536" s="144">
        <f t="shared" si="12"/>
        <v>0.96036700655196527</v>
      </c>
      <c r="V536" s="145"/>
      <c r="W536" s="144">
        <f>O536/J536</f>
        <v>0.73228898395721931</v>
      </c>
      <c r="X536" s="145"/>
    </row>
    <row r="537" spans="2:24" x14ac:dyDescent="0.2">
      <c r="B537" s="94" t="s">
        <v>256</v>
      </c>
      <c r="C537" s="151" t="s">
        <v>66</v>
      </c>
      <c r="D537" s="145"/>
      <c r="E537" s="145"/>
      <c r="F537" s="145"/>
      <c r="G537" s="151"/>
      <c r="H537" s="145"/>
      <c r="I537" s="95">
        <v>4056.56</v>
      </c>
      <c r="J537" s="95">
        <v>5600</v>
      </c>
      <c r="K537" s="95">
        <v>803.77</v>
      </c>
      <c r="L537" s="144">
        <v>1388.46</v>
      </c>
      <c r="M537" s="145"/>
      <c r="N537" s="145"/>
      <c r="O537" s="144">
        <v>2192.23</v>
      </c>
      <c r="P537" s="145"/>
      <c r="Q537" s="145"/>
      <c r="R537" s="144">
        <v>3407.77</v>
      </c>
      <c r="S537" s="145"/>
      <c r="U537" s="144">
        <f t="shared" si="12"/>
        <v>0.540416017512375</v>
      </c>
      <c r="V537" s="145"/>
      <c r="W537" s="144">
        <f>O537/J537</f>
        <v>0.39146964285714286</v>
      </c>
      <c r="X537" s="145"/>
    </row>
    <row r="538" spans="2:24" x14ac:dyDescent="0.2">
      <c r="B538" s="94" t="s">
        <v>397</v>
      </c>
      <c r="C538" s="151" t="s">
        <v>398</v>
      </c>
      <c r="D538" s="145"/>
      <c r="E538" s="145"/>
      <c r="F538" s="145"/>
      <c r="G538" s="151"/>
      <c r="H538" s="145"/>
      <c r="I538" s="95">
        <v>3344.04</v>
      </c>
      <c r="J538" s="95">
        <v>0</v>
      </c>
      <c r="K538" s="95">
        <v>576.03</v>
      </c>
      <c r="L538" s="144">
        <v>1140.8499999999999</v>
      </c>
      <c r="M538" s="145"/>
      <c r="N538" s="145"/>
      <c r="O538" s="144">
        <v>1716.88</v>
      </c>
      <c r="P538" s="145"/>
      <c r="Q538" s="145"/>
      <c r="R538" s="144">
        <v>0</v>
      </c>
      <c r="S538" s="145"/>
      <c r="U538" s="144">
        <f t="shared" si="12"/>
        <v>0.5134149113048887</v>
      </c>
      <c r="V538" s="145"/>
      <c r="W538" s="161" t="s">
        <v>121</v>
      </c>
      <c r="X538" s="145"/>
    </row>
    <row r="539" spans="2:24" x14ac:dyDescent="0.2">
      <c r="B539" s="94" t="s">
        <v>432</v>
      </c>
      <c r="C539" s="151" t="s">
        <v>433</v>
      </c>
      <c r="D539" s="145"/>
      <c r="E539" s="145"/>
      <c r="F539" s="145"/>
      <c r="G539" s="151"/>
      <c r="H539" s="145"/>
      <c r="I539" s="95">
        <v>687.98</v>
      </c>
      <c r="J539" s="95">
        <v>0</v>
      </c>
      <c r="K539" s="95">
        <v>221.49</v>
      </c>
      <c r="L539" s="144">
        <v>226.62</v>
      </c>
      <c r="M539" s="145"/>
      <c r="N539" s="145"/>
      <c r="O539" s="144">
        <v>448.11</v>
      </c>
      <c r="P539" s="145"/>
      <c r="Q539" s="145"/>
      <c r="R539" s="144">
        <v>0</v>
      </c>
      <c r="S539" s="145"/>
      <c r="U539" s="144">
        <f t="shared" si="12"/>
        <v>0.65134160876769676</v>
      </c>
      <c r="V539" s="145"/>
      <c r="W539" s="161" t="s">
        <v>121</v>
      </c>
      <c r="X539" s="145"/>
    </row>
    <row r="540" spans="2:24" x14ac:dyDescent="0.2">
      <c r="B540" s="94" t="s">
        <v>434</v>
      </c>
      <c r="C540" s="151" t="s">
        <v>435</v>
      </c>
      <c r="D540" s="145"/>
      <c r="E540" s="145"/>
      <c r="F540" s="145"/>
      <c r="G540" s="151"/>
      <c r="H540" s="145"/>
      <c r="I540" s="95">
        <v>24.54</v>
      </c>
      <c r="J540" s="95">
        <v>0</v>
      </c>
      <c r="K540" s="95">
        <v>6.25</v>
      </c>
      <c r="L540" s="144">
        <v>20.99</v>
      </c>
      <c r="M540" s="145"/>
      <c r="N540" s="145"/>
      <c r="O540" s="144">
        <v>27.24</v>
      </c>
      <c r="P540" s="145"/>
      <c r="Q540" s="145"/>
      <c r="R540" s="144">
        <v>0</v>
      </c>
      <c r="S540" s="145"/>
      <c r="U540" s="144">
        <f t="shared" si="12"/>
        <v>1.1100244498777505</v>
      </c>
      <c r="V540" s="145"/>
      <c r="W540" s="161" t="s">
        <v>121</v>
      </c>
      <c r="X540" s="145"/>
    </row>
    <row r="541" spans="2:24" ht="21.75" customHeight="1" x14ac:dyDescent="0.2">
      <c r="B541" s="94" t="s">
        <v>257</v>
      </c>
      <c r="C541" s="151" t="s">
        <v>258</v>
      </c>
      <c r="D541" s="145"/>
      <c r="E541" s="145"/>
      <c r="F541" s="145"/>
      <c r="G541" s="151"/>
      <c r="H541" s="145"/>
      <c r="I541" s="95">
        <v>564.01</v>
      </c>
      <c r="J541" s="95">
        <v>2100</v>
      </c>
      <c r="K541" s="95">
        <v>1930.52</v>
      </c>
      <c r="L541" s="144">
        <v>5714.45</v>
      </c>
      <c r="M541" s="145"/>
      <c r="N541" s="145"/>
      <c r="O541" s="144">
        <v>7644.97</v>
      </c>
      <c r="P541" s="145"/>
      <c r="Q541" s="145"/>
      <c r="R541" s="144">
        <v>-5544.97</v>
      </c>
      <c r="S541" s="145"/>
      <c r="U541" s="144">
        <f t="shared" si="12"/>
        <v>13.554671016471341</v>
      </c>
      <c r="V541" s="145"/>
      <c r="W541" s="144">
        <f>O541/J541</f>
        <v>3.6404619047619047</v>
      </c>
      <c r="X541" s="145"/>
    </row>
    <row r="542" spans="2:24" ht="24" customHeight="1" x14ac:dyDescent="0.2">
      <c r="B542" s="94" t="s">
        <v>399</v>
      </c>
      <c r="C542" s="151" t="s">
        <v>400</v>
      </c>
      <c r="D542" s="145"/>
      <c r="E542" s="145"/>
      <c r="F542" s="145"/>
      <c r="G542" s="151"/>
      <c r="H542" s="145"/>
      <c r="I542" s="95">
        <v>0</v>
      </c>
      <c r="J542" s="95">
        <v>0</v>
      </c>
      <c r="K542" s="95">
        <v>158.16999999999999</v>
      </c>
      <c r="L542" s="144">
        <v>109.69</v>
      </c>
      <c r="M542" s="145"/>
      <c r="N542" s="145"/>
      <c r="O542" s="144">
        <v>267.86</v>
      </c>
      <c r="P542" s="145"/>
      <c r="Q542" s="145"/>
      <c r="R542" s="144">
        <v>0</v>
      </c>
      <c r="S542" s="145"/>
      <c r="U542" s="161" t="s">
        <v>121</v>
      </c>
      <c r="V542" s="145"/>
      <c r="W542" s="161" t="s">
        <v>121</v>
      </c>
      <c r="X542" s="145"/>
    </row>
    <row r="543" spans="2:24" ht="23.25" customHeight="1" x14ac:dyDescent="0.2">
      <c r="B543" s="94" t="s">
        <v>436</v>
      </c>
      <c r="C543" s="151" t="s">
        <v>437</v>
      </c>
      <c r="D543" s="145"/>
      <c r="E543" s="145"/>
      <c r="F543" s="145"/>
      <c r="G543" s="151"/>
      <c r="H543" s="145"/>
      <c r="I543" s="95">
        <v>564.01</v>
      </c>
      <c r="J543" s="95">
        <v>0</v>
      </c>
      <c r="K543" s="95">
        <v>1772.35</v>
      </c>
      <c r="L543" s="144">
        <v>5604.76</v>
      </c>
      <c r="M543" s="145"/>
      <c r="N543" s="145"/>
      <c r="O543" s="144">
        <v>7377.11</v>
      </c>
      <c r="P543" s="145"/>
      <c r="Q543" s="145"/>
      <c r="R543" s="144">
        <v>0</v>
      </c>
      <c r="S543" s="145"/>
      <c r="U543" s="144">
        <f t="shared" si="12"/>
        <v>13.079750359036186</v>
      </c>
      <c r="V543" s="145"/>
      <c r="W543" s="161" t="s">
        <v>121</v>
      </c>
      <c r="X543" s="145"/>
    </row>
    <row r="544" spans="2:24" x14ac:dyDescent="0.2">
      <c r="B544" s="94" t="s">
        <v>259</v>
      </c>
      <c r="C544" s="151" t="s">
        <v>68</v>
      </c>
      <c r="D544" s="145"/>
      <c r="E544" s="145"/>
      <c r="F544" s="145"/>
      <c r="G544" s="151"/>
      <c r="H544" s="145"/>
      <c r="I544" s="95">
        <v>127.41</v>
      </c>
      <c r="J544" s="95">
        <v>100</v>
      </c>
      <c r="K544" s="95">
        <v>63.72</v>
      </c>
      <c r="L544" s="144">
        <v>63.72</v>
      </c>
      <c r="M544" s="145"/>
      <c r="N544" s="145"/>
      <c r="O544" s="144">
        <v>127.44</v>
      </c>
      <c r="P544" s="145"/>
      <c r="Q544" s="145"/>
      <c r="R544" s="144">
        <v>-27.44</v>
      </c>
      <c r="S544" s="145"/>
      <c r="U544" s="144">
        <f t="shared" si="12"/>
        <v>1.0002354603249353</v>
      </c>
      <c r="V544" s="145"/>
      <c r="W544" s="144">
        <f>O544/J544</f>
        <v>1.2744</v>
      </c>
      <c r="X544" s="145"/>
    </row>
    <row r="545" spans="2:24" x14ac:dyDescent="0.2">
      <c r="B545" s="94" t="s">
        <v>438</v>
      </c>
      <c r="C545" s="151" t="s">
        <v>439</v>
      </c>
      <c r="D545" s="145"/>
      <c r="E545" s="145"/>
      <c r="F545" s="145"/>
      <c r="G545" s="151"/>
      <c r="H545" s="145"/>
      <c r="I545" s="95">
        <v>127.41</v>
      </c>
      <c r="J545" s="95">
        <v>0</v>
      </c>
      <c r="K545" s="95">
        <v>63.72</v>
      </c>
      <c r="L545" s="144">
        <v>63.72</v>
      </c>
      <c r="M545" s="145"/>
      <c r="N545" s="145"/>
      <c r="O545" s="144">
        <v>127.44</v>
      </c>
      <c r="P545" s="145"/>
      <c r="Q545" s="145"/>
      <c r="R545" s="144">
        <v>0</v>
      </c>
      <c r="S545" s="145"/>
      <c r="U545" s="144">
        <f t="shared" si="12"/>
        <v>1.0002354603249353</v>
      </c>
      <c r="V545" s="145"/>
      <c r="W545" s="161" t="s">
        <v>121</v>
      </c>
      <c r="X545" s="145"/>
    </row>
    <row r="546" spans="2:24" x14ac:dyDescent="0.2">
      <c r="B546" s="94" t="s">
        <v>260</v>
      </c>
      <c r="C546" s="151" t="s">
        <v>69</v>
      </c>
      <c r="D546" s="145"/>
      <c r="E546" s="145"/>
      <c r="F546" s="145"/>
      <c r="G546" s="151"/>
      <c r="H546" s="145"/>
      <c r="I546" s="95">
        <v>5317.52</v>
      </c>
      <c r="J546" s="95">
        <v>6900</v>
      </c>
      <c r="K546" s="95">
        <v>2844.17</v>
      </c>
      <c r="L546" s="144">
        <v>3885.6</v>
      </c>
      <c r="M546" s="145"/>
      <c r="N546" s="145"/>
      <c r="O546" s="144">
        <v>6729.77</v>
      </c>
      <c r="P546" s="145"/>
      <c r="Q546" s="145"/>
      <c r="R546" s="144">
        <v>170.23</v>
      </c>
      <c r="S546" s="145"/>
      <c r="U546" s="144">
        <f t="shared" si="12"/>
        <v>1.2655843325459988</v>
      </c>
      <c r="V546" s="145"/>
      <c r="W546" s="144">
        <f>O546/J546</f>
        <v>0.97532898550724645</v>
      </c>
      <c r="X546" s="145"/>
    </row>
    <row r="547" spans="2:24" x14ac:dyDescent="0.2">
      <c r="B547" s="94" t="s">
        <v>440</v>
      </c>
      <c r="C547" s="151" t="s">
        <v>441</v>
      </c>
      <c r="D547" s="145"/>
      <c r="E547" s="145"/>
      <c r="F547" s="145"/>
      <c r="G547" s="151"/>
      <c r="H547" s="145"/>
      <c r="I547" s="95">
        <v>1327.47</v>
      </c>
      <c r="J547" s="95">
        <v>0</v>
      </c>
      <c r="K547" s="95">
        <v>757.39</v>
      </c>
      <c r="L547" s="144">
        <v>825.72</v>
      </c>
      <c r="M547" s="145"/>
      <c r="N547" s="145"/>
      <c r="O547" s="144">
        <v>1583.11</v>
      </c>
      <c r="P547" s="145"/>
      <c r="Q547" s="145"/>
      <c r="R547" s="144">
        <v>0</v>
      </c>
      <c r="S547" s="145"/>
      <c r="U547" s="144">
        <f t="shared" si="12"/>
        <v>1.1925768567274588</v>
      </c>
      <c r="V547" s="145"/>
      <c r="W547" s="161" t="s">
        <v>121</v>
      </c>
      <c r="X547" s="145"/>
    </row>
    <row r="548" spans="2:24" x14ac:dyDescent="0.2">
      <c r="B548" s="94" t="s">
        <v>442</v>
      </c>
      <c r="C548" s="151" t="s">
        <v>443</v>
      </c>
      <c r="D548" s="145"/>
      <c r="E548" s="145"/>
      <c r="F548" s="145"/>
      <c r="G548" s="151"/>
      <c r="H548" s="145"/>
      <c r="I548" s="95">
        <v>1782.79</v>
      </c>
      <c r="J548" s="95">
        <v>0</v>
      </c>
      <c r="K548" s="95">
        <v>1160.69</v>
      </c>
      <c r="L548" s="144">
        <v>1050.27</v>
      </c>
      <c r="M548" s="145"/>
      <c r="N548" s="145"/>
      <c r="O548" s="144">
        <v>2210.96</v>
      </c>
      <c r="P548" s="145"/>
      <c r="Q548" s="145"/>
      <c r="R548" s="144">
        <v>0</v>
      </c>
      <c r="S548" s="145"/>
      <c r="U548" s="144">
        <f t="shared" si="12"/>
        <v>1.2401684999354945</v>
      </c>
      <c r="V548" s="145"/>
      <c r="W548" s="161" t="s">
        <v>121</v>
      </c>
      <c r="X548" s="145"/>
    </row>
    <row r="549" spans="2:24" x14ac:dyDescent="0.2">
      <c r="B549" s="94" t="s">
        <v>444</v>
      </c>
      <c r="C549" s="151" t="s">
        <v>445</v>
      </c>
      <c r="D549" s="145"/>
      <c r="E549" s="145"/>
      <c r="F549" s="145"/>
      <c r="G549" s="151"/>
      <c r="H549" s="145"/>
      <c r="I549" s="95">
        <v>1833.32</v>
      </c>
      <c r="J549" s="95">
        <v>0</v>
      </c>
      <c r="K549" s="95">
        <v>770.28</v>
      </c>
      <c r="L549" s="144">
        <v>1241.9000000000001</v>
      </c>
      <c r="M549" s="145"/>
      <c r="N549" s="145"/>
      <c r="O549" s="144">
        <v>2012.18</v>
      </c>
      <c r="P549" s="145"/>
      <c r="Q549" s="145"/>
      <c r="R549" s="144">
        <v>0</v>
      </c>
      <c r="S549" s="145"/>
      <c r="U549" s="144">
        <f t="shared" si="12"/>
        <v>1.0975607095324331</v>
      </c>
      <c r="V549" s="145"/>
      <c r="W549" s="161" t="s">
        <v>121</v>
      </c>
      <c r="X549" s="145"/>
    </row>
    <row r="550" spans="2:24" x14ac:dyDescent="0.2">
      <c r="B550" s="94" t="s">
        <v>446</v>
      </c>
      <c r="C550" s="151" t="s">
        <v>447</v>
      </c>
      <c r="D550" s="145"/>
      <c r="E550" s="145"/>
      <c r="F550" s="145"/>
      <c r="G550" s="151"/>
      <c r="H550" s="145"/>
      <c r="I550" s="95">
        <v>373.93</v>
      </c>
      <c r="J550" s="95">
        <v>0</v>
      </c>
      <c r="K550" s="95">
        <v>155.81</v>
      </c>
      <c r="L550" s="144">
        <v>767.71</v>
      </c>
      <c r="M550" s="145"/>
      <c r="N550" s="145"/>
      <c r="O550" s="144">
        <v>923.52</v>
      </c>
      <c r="P550" s="145"/>
      <c r="Q550" s="145"/>
      <c r="R550" s="144">
        <v>0</v>
      </c>
      <c r="S550" s="145"/>
      <c r="U550" s="144">
        <f t="shared" si="12"/>
        <v>2.4697670687026982</v>
      </c>
      <c r="V550" s="145"/>
      <c r="W550" s="161" t="s">
        <v>121</v>
      </c>
      <c r="X550" s="145"/>
    </row>
    <row r="551" spans="2:24" x14ac:dyDescent="0.2">
      <c r="B551" s="94" t="s">
        <v>261</v>
      </c>
      <c r="C551" s="151" t="s">
        <v>70</v>
      </c>
      <c r="D551" s="145"/>
      <c r="E551" s="145"/>
      <c r="F551" s="145"/>
      <c r="G551" s="151"/>
      <c r="H551" s="145"/>
      <c r="I551" s="95">
        <v>7264.07</v>
      </c>
      <c r="J551" s="95">
        <v>7700</v>
      </c>
      <c r="K551" s="95">
        <v>336.47</v>
      </c>
      <c r="L551" s="144">
        <v>1224.74</v>
      </c>
      <c r="M551" s="145"/>
      <c r="N551" s="145"/>
      <c r="O551" s="144">
        <v>1561.21</v>
      </c>
      <c r="P551" s="145"/>
      <c r="Q551" s="145"/>
      <c r="R551" s="144">
        <v>6138.79</v>
      </c>
      <c r="S551" s="145"/>
      <c r="U551" s="144">
        <f t="shared" si="12"/>
        <v>0.21492221302933481</v>
      </c>
      <c r="V551" s="145"/>
      <c r="W551" s="144">
        <f>O551/J551</f>
        <v>0.20275454545454547</v>
      </c>
      <c r="X551" s="145"/>
    </row>
    <row r="552" spans="2:24" x14ac:dyDescent="0.2">
      <c r="B552" s="94" t="s">
        <v>448</v>
      </c>
      <c r="C552" s="151" t="s">
        <v>449</v>
      </c>
      <c r="D552" s="145"/>
      <c r="E552" s="145"/>
      <c r="F552" s="145"/>
      <c r="G552" s="151"/>
      <c r="H552" s="145"/>
      <c r="I552" s="95">
        <v>960.07</v>
      </c>
      <c r="J552" s="95">
        <v>0</v>
      </c>
      <c r="K552" s="95">
        <v>336.47</v>
      </c>
      <c r="L552" s="144">
        <v>336.48</v>
      </c>
      <c r="M552" s="145"/>
      <c r="N552" s="145"/>
      <c r="O552" s="144">
        <v>672.95</v>
      </c>
      <c r="P552" s="145"/>
      <c r="Q552" s="145"/>
      <c r="R552" s="144">
        <v>0</v>
      </c>
      <c r="S552" s="145"/>
      <c r="U552" s="144">
        <f t="shared" si="12"/>
        <v>0.70093847323632652</v>
      </c>
      <c r="V552" s="145"/>
      <c r="W552" s="161" t="s">
        <v>121</v>
      </c>
      <c r="X552" s="145"/>
    </row>
    <row r="553" spans="2:24" x14ac:dyDescent="0.2">
      <c r="B553" s="94" t="s">
        <v>511</v>
      </c>
      <c r="C553" s="151" t="s">
        <v>98</v>
      </c>
      <c r="D553" s="145"/>
      <c r="E553" s="145"/>
      <c r="F553" s="145"/>
      <c r="G553" s="151"/>
      <c r="H553" s="145"/>
      <c r="I553" s="95">
        <v>2120.38</v>
      </c>
      <c r="J553" s="95">
        <v>0</v>
      </c>
      <c r="K553" s="95">
        <v>0</v>
      </c>
      <c r="L553" s="144">
        <v>888.26</v>
      </c>
      <c r="M553" s="145"/>
      <c r="N553" s="145"/>
      <c r="O553" s="144">
        <v>888.26</v>
      </c>
      <c r="P553" s="145"/>
      <c r="Q553" s="145"/>
      <c r="R553" s="144">
        <v>0</v>
      </c>
      <c r="S553" s="145"/>
      <c r="U553" s="144">
        <f t="shared" si="12"/>
        <v>0.4189154774144257</v>
      </c>
      <c r="V553" s="145"/>
      <c r="W553" s="161" t="s">
        <v>121</v>
      </c>
      <c r="X553" s="145"/>
    </row>
    <row r="554" spans="2:24" x14ac:dyDescent="0.2">
      <c r="B554" s="101">
        <v>323590</v>
      </c>
      <c r="C554" s="151" t="s">
        <v>591</v>
      </c>
      <c r="D554" s="145"/>
      <c r="E554" s="145"/>
      <c r="F554" s="145"/>
      <c r="G554" s="94"/>
      <c r="I554" s="95">
        <v>4183.62</v>
      </c>
      <c r="J554" s="95">
        <v>0</v>
      </c>
      <c r="K554" s="95">
        <v>0</v>
      </c>
      <c r="L554" s="144">
        <v>0</v>
      </c>
      <c r="M554" s="145"/>
      <c r="N554" s="145"/>
      <c r="O554" s="144">
        <v>0</v>
      </c>
      <c r="P554" s="145"/>
      <c r="Q554" s="145"/>
      <c r="R554" s="144">
        <v>0</v>
      </c>
      <c r="S554" s="145"/>
      <c r="U554" s="144">
        <f>O554/I554</f>
        <v>0</v>
      </c>
      <c r="V554" s="145"/>
      <c r="W554" s="161" t="s">
        <v>121</v>
      </c>
      <c r="X554" s="145"/>
    </row>
    <row r="555" spans="2:24" x14ac:dyDescent="0.2">
      <c r="B555" s="94" t="s">
        <v>262</v>
      </c>
      <c r="C555" s="151" t="s">
        <v>263</v>
      </c>
      <c r="D555" s="145"/>
      <c r="E555" s="145"/>
      <c r="F555" s="145"/>
      <c r="G555" s="151"/>
      <c r="H555" s="145"/>
      <c r="I555" s="95">
        <v>5602.74</v>
      </c>
      <c r="J555" s="95">
        <v>9000</v>
      </c>
      <c r="K555" s="95">
        <v>2223.7199999999998</v>
      </c>
      <c r="L555" s="144">
        <v>851.48</v>
      </c>
      <c r="M555" s="145"/>
      <c r="N555" s="145"/>
      <c r="O555" s="144">
        <v>3075.2</v>
      </c>
      <c r="P555" s="145"/>
      <c r="Q555" s="145"/>
      <c r="R555" s="144">
        <v>5924.8</v>
      </c>
      <c r="S555" s="145"/>
      <c r="U555" s="144">
        <f t="shared" si="12"/>
        <v>0.54887430078854271</v>
      </c>
      <c r="V555" s="145"/>
      <c r="W555" s="144">
        <f>O555/J555</f>
        <v>0.34168888888888888</v>
      </c>
      <c r="X555" s="145"/>
    </row>
    <row r="556" spans="2:24" ht="21" customHeight="1" x14ac:dyDescent="0.2">
      <c r="B556" s="94" t="s">
        <v>401</v>
      </c>
      <c r="C556" s="151" t="s">
        <v>402</v>
      </c>
      <c r="D556" s="145"/>
      <c r="E556" s="145"/>
      <c r="F556" s="145"/>
      <c r="G556" s="151"/>
      <c r="H556" s="145"/>
      <c r="I556" s="95">
        <v>4636.92</v>
      </c>
      <c r="J556" s="95">
        <v>0</v>
      </c>
      <c r="K556" s="95">
        <v>1889.37</v>
      </c>
      <c r="L556" s="144">
        <v>489.76</v>
      </c>
      <c r="M556" s="145"/>
      <c r="N556" s="145"/>
      <c r="O556" s="144">
        <v>2379.13</v>
      </c>
      <c r="P556" s="145"/>
      <c r="Q556" s="145"/>
      <c r="R556" s="144">
        <v>0</v>
      </c>
      <c r="S556" s="145"/>
      <c r="U556" s="144">
        <f t="shared" si="12"/>
        <v>0.51308411618056815</v>
      </c>
      <c r="V556" s="145"/>
      <c r="W556" s="161" t="s">
        <v>121</v>
      </c>
      <c r="X556" s="145"/>
    </row>
    <row r="557" spans="2:24" x14ac:dyDescent="0.2">
      <c r="B557" s="94" t="s">
        <v>552</v>
      </c>
      <c r="C557" s="151" t="s">
        <v>553</v>
      </c>
      <c r="D557" s="145"/>
      <c r="E557" s="145"/>
      <c r="F557" s="145"/>
      <c r="G557" s="151"/>
      <c r="H557" s="145"/>
      <c r="I557" s="95">
        <v>965.83</v>
      </c>
      <c r="J557" s="95">
        <v>0</v>
      </c>
      <c r="K557" s="95">
        <v>334.35</v>
      </c>
      <c r="L557" s="144">
        <v>361.72</v>
      </c>
      <c r="M557" s="145"/>
      <c r="N557" s="145"/>
      <c r="O557" s="144">
        <v>696.07</v>
      </c>
      <c r="P557" s="145"/>
      <c r="Q557" s="145"/>
      <c r="R557" s="144">
        <v>0</v>
      </c>
      <c r="S557" s="145"/>
      <c r="U557" s="144">
        <f t="shared" si="12"/>
        <v>0.72069618877028052</v>
      </c>
      <c r="V557" s="145"/>
      <c r="W557" s="161" t="s">
        <v>121</v>
      </c>
      <c r="X557" s="145"/>
    </row>
    <row r="558" spans="2:24" x14ac:dyDescent="0.2">
      <c r="B558" s="94" t="s">
        <v>264</v>
      </c>
      <c r="C558" s="151" t="s">
        <v>72</v>
      </c>
      <c r="D558" s="145"/>
      <c r="E558" s="145"/>
      <c r="F558" s="145"/>
      <c r="G558" s="151"/>
      <c r="H558" s="145"/>
      <c r="I558" s="95">
        <v>0</v>
      </c>
      <c r="J558" s="95">
        <v>1500</v>
      </c>
      <c r="K558" s="95">
        <v>141.66999999999999</v>
      </c>
      <c r="L558" s="144">
        <v>39.32</v>
      </c>
      <c r="M558" s="145"/>
      <c r="N558" s="145"/>
      <c r="O558" s="144">
        <v>180.99</v>
      </c>
      <c r="P558" s="145"/>
      <c r="Q558" s="145"/>
      <c r="R558" s="144">
        <v>1319.01</v>
      </c>
      <c r="S558" s="145"/>
      <c r="U558" s="161" t="s">
        <v>121</v>
      </c>
      <c r="V558" s="145"/>
      <c r="W558" s="144">
        <f>O558/J558</f>
        <v>0.12066</v>
      </c>
      <c r="X558" s="145"/>
    </row>
    <row r="559" spans="2:24" x14ac:dyDescent="0.2">
      <c r="B559" s="94" t="s">
        <v>403</v>
      </c>
      <c r="C559" s="151" t="s">
        <v>404</v>
      </c>
      <c r="D559" s="145"/>
      <c r="E559" s="145"/>
      <c r="F559" s="145"/>
      <c r="G559" s="151"/>
      <c r="H559" s="145"/>
      <c r="I559" s="95">
        <v>0</v>
      </c>
      <c r="J559" s="95">
        <v>0</v>
      </c>
      <c r="K559" s="95">
        <v>125.08</v>
      </c>
      <c r="L559" s="144">
        <v>14.32</v>
      </c>
      <c r="M559" s="145"/>
      <c r="N559" s="145"/>
      <c r="O559" s="144">
        <v>139.4</v>
      </c>
      <c r="P559" s="145"/>
      <c r="Q559" s="145"/>
      <c r="R559" s="144">
        <v>0</v>
      </c>
      <c r="S559" s="145"/>
      <c r="U559" s="161" t="s">
        <v>121</v>
      </c>
      <c r="V559" s="145"/>
      <c r="W559" s="161" t="s">
        <v>121</v>
      </c>
      <c r="X559" s="145"/>
    </row>
    <row r="560" spans="2:24" x14ac:dyDescent="0.2">
      <c r="B560" s="94" t="s">
        <v>556</v>
      </c>
      <c r="C560" s="151" t="s">
        <v>514</v>
      </c>
      <c r="D560" s="145"/>
      <c r="E560" s="145"/>
      <c r="F560" s="145"/>
      <c r="G560" s="151"/>
      <c r="H560" s="145"/>
      <c r="I560" s="95">
        <v>0</v>
      </c>
      <c r="J560" s="95">
        <v>0</v>
      </c>
      <c r="K560" s="95">
        <v>16.59</v>
      </c>
      <c r="L560" s="144">
        <v>25</v>
      </c>
      <c r="M560" s="145"/>
      <c r="N560" s="145"/>
      <c r="O560" s="144">
        <v>41.59</v>
      </c>
      <c r="P560" s="145"/>
      <c r="Q560" s="145"/>
      <c r="R560" s="144">
        <v>0</v>
      </c>
      <c r="S560" s="145"/>
      <c r="U560" s="161" t="s">
        <v>121</v>
      </c>
      <c r="V560" s="145"/>
      <c r="W560" s="161" t="s">
        <v>121</v>
      </c>
      <c r="X560" s="145"/>
    </row>
    <row r="561" spans="2:24" x14ac:dyDescent="0.2">
      <c r="B561" s="94" t="s">
        <v>265</v>
      </c>
      <c r="C561" s="151" t="s">
        <v>73</v>
      </c>
      <c r="D561" s="145"/>
      <c r="E561" s="145"/>
      <c r="F561" s="145"/>
      <c r="G561" s="151"/>
      <c r="H561" s="145"/>
      <c r="I561" s="95">
        <v>1769.37</v>
      </c>
      <c r="J561" s="95">
        <v>2100</v>
      </c>
      <c r="K561" s="95">
        <v>533.07000000000005</v>
      </c>
      <c r="L561" s="144">
        <v>1131.06</v>
      </c>
      <c r="M561" s="145"/>
      <c r="N561" s="145"/>
      <c r="O561" s="144">
        <v>1664.13</v>
      </c>
      <c r="P561" s="145"/>
      <c r="Q561" s="145"/>
      <c r="R561" s="144">
        <v>435.87</v>
      </c>
      <c r="S561" s="145"/>
      <c r="U561" s="144">
        <f t="shared" si="12"/>
        <v>0.9405212024618933</v>
      </c>
      <c r="V561" s="145"/>
      <c r="W561" s="144">
        <f>O561/J561</f>
        <v>0.79244285714285723</v>
      </c>
      <c r="X561" s="145"/>
    </row>
    <row r="562" spans="2:24" x14ac:dyDescent="0.2">
      <c r="B562" s="94" t="s">
        <v>454</v>
      </c>
      <c r="C562" s="151" t="s">
        <v>455</v>
      </c>
      <c r="D562" s="145"/>
      <c r="E562" s="145"/>
      <c r="F562" s="145"/>
      <c r="G562" s="151"/>
      <c r="H562" s="145"/>
      <c r="I562" s="95">
        <v>1717.58</v>
      </c>
      <c r="J562" s="95">
        <v>0</v>
      </c>
      <c r="K562" s="95">
        <v>515.34</v>
      </c>
      <c r="L562" s="144">
        <v>723.39</v>
      </c>
      <c r="M562" s="145"/>
      <c r="N562" s="145"/>
      <c r="O562" s="144">
        <v>1238.73</v>
      </c>
      <c r="P562" s="145"/>
      <c r="Q562" s="145"/>
      <c r="R562" s="144">
        <v>0</v>
      </c>
      <c r="S562" s="145"/>
      <c r="U562" s="144">
        <f t="shared" si="12"/>
        <v>0.72120658135283366</v>
      </c>
      <c r="V562" s="145"/>
      <c r="W562" s="161" t="s">
        <v>121</v>
      </c>
      <c r="X562" s="145"/>
    </row>
    <row r="563" spans="2:24" x14ac:dyDescent="0.2">
      <c r="B563" s="94" t="s">
        <v>456</v>
      </c>
      <c r="C563" s="151" t="s">
        <v>457</v>
      </c>
      <c r="D563" s="145"/>
      <c r="E563" s="145"/>
      <c r="F563" s="145"/>
      <c r="G563" s="151"/>
      <c r="H563" s="145"/>
      <c r="I563" s="95">
        <v>51.79</v>
      </c>
      <c r="J563" s="95">
        <v>0</v>
      </c>
      <c r="K563" s="95">
        <v>17.73</v>
      </c>
      <c r="L563" s="144">
        <v>407.67</v>
      </c>
      <c r="M563" s="145"/>
      <c r="N563" s="145"/>
      <c r="O563" s="144">
        <v>425.4</v>
      </c>
      <c r="P563" s="145"/>
      <c r="Q563" s="145"/>
      <c r="R563" s="144">
        <v>0</v>
      </c>
      <c r="S563" s="145"/>
      <c r="U563" s="144">
        <f t="shared" si="12"/>
        <v>8.2139409152346001</v>
      </c>
      <c r="V563" s="145"/>
      <c r="W563" s="161" t="s">
        <v>121</v>
      </c>
      <c r="X563" s="145"/>
    </row>
    <row r="564" spans="2:24" x14ac:dyDescent="0.2">
      <c r="B564" s="94" t="s">
        <v>266</v>
      </c>
      <c r="C564" s="151" t="s">
        <v>74</v>
      </c>
      <c r="D564" s="145"/>
      <c r="E564" s="145"/>
      <c r="F564" s="145"/>
      <c r="G564" s="151"/>
      <c r="H564" s="145"/>
      <c r="I564" s="95">
        <v>46592.95</v>
      </c>
      <c r="J564" s="95">
        <v>58500</v>
      </c>
      <c r="K564" s="95">
        <v>23993</v>
      </c>
      <c r="L564" s="144">
        <v>21300.080000000002</v>
      </c>
      <c r="M564" s="145"/>
      <c r="N564" s="145"/>
      <c r="O564" s="144">
        <v>45293.08</v>
      </c>
      <c r="P564" s="145"/>
      <c r="Q564" s="145"/>
      <c r="R564" s="144">
        <v>13206.92</v>
      </c>
      <c r="S564" s="145"/>
      <c r="U564" s="144">
        <f t="shared" si="12"/>
        <v>0.97210157330669134</v>
      </c>
      <c r="V564" s="145"/>
      <c r="W564" s="144">
        <f>O564/J564</f>
        <v>0.77424068376068378</v>
      </c>
      <c r="X564" s="145"/>
    </row>
    <row r="565" spans="2:24" ht="24" customHeight="1" x14ac:dyDescent="0.2">
      <c r="B565" s="94" t="s">
        <v>458</v>
      </c>
      <c r="C565" s="151" t="s">
        <v>459</v>
      </c>
      <c r="D565" s="145"/>
      <c r="E565" s="145"/>
      <c r="F565" s="145"/>
      <c r="G565" s="151"/>
      <c r="H565" s="145"/>
      <c r="I565" s="95">
        <v>48.05</v>
      </c>
      <c r="J565" s="95">
        <v>0</v>
      </c>
      <c r="K565" s="95">
        <v>4.83</v>
      </c>
      <c r="L565" s="144">
        <v>0</v>
      </c>
      <c r="M565" s="145"/>
      <c r="N565" s="145"/>
      <c r="O565" s="144">
        <v>4.83</v>
      </c>
      <c r="P565" s="145"/>
      <c r="Q565" s="145"/>
      <c r="R565" s="144">
        <v>0</v>
      </c>
      <c r="S565" s="145"/>
      <c r="U565" s="144">
        <f t="shared" si="12"/>
        <v>0.10052029136316337</v>
      </c>
      <c r="V565" s="145"/>
      <c r="W565" s="161" t="s">
        <v>121</v>
      </c>
      <c r="X565" s="145"/>
    </row>
    <row r="566" spans="2:24" ht="24" customHeight="1" x14ac:dyDescent="0.2">
      <c r="B566" s="101">
        <v>323920</v>
      </c>
      <c r="C566" s="151" t="s">
        <v>557</v>
      </c>
      <c r="D566" s="145"/>
      <c r="E566" s="145"/>
      <c r="F566" s="145"/>
      <c r="G566" s="94"/>
      <c r="I566" s="95">
        <v>9.9499999999999993</v>
      </c>
      <c r="J566" s="95">
        <v>0</v>
      </c>
      <c r="K566" s="95">
        <v>0</v>
      </c>
      <c r="L566" s="144">
        <v>0</v>
      </c>
      <c r="M566" s="145"/>
      <c r="N566" s="145"/>
      <c r="O566" s="144">
        <v>0</v>
      </c>
      <c r="P566" s="145"/>
      <c r="Q566" s="145"/>
      <c r="R566" s="144">
        <v>0</v>
      </c>
      <c r="S566" s="145"/>
      <c r="U566" s="144">
        <f>O566/I566</f>
        <v>0</v>
      </c>
      <c r="V566" s="145"/>
      <c r="W566" s="161" t="s">
        <v>121</v>
      </c>
      <c r="X566" s="145"/>
    </row>
    <row r="567" spans="2:24" x14ac:dyDescent="0.2">
      <c r="B567" s="94" t="s">
        <v>460</v>
      </c>
      <c r="C567" s="151" t="s">
        <v>461</v>
      </c>
      <c r="D567" s="145"/>
      <c r="E567" s="145"/>
      <c r="F567" s="145"/>
      <c r="G567" s="151"/>
      <c r="H567" s="145"/>
      <c r="I567" s="95">
        <v>1750.64</v>
      </c>
      <c r="J567" s="95">
        <v>0</v>
      </c>
      <c r="K567" s="95">
        <v>458.9</v>
      </c>
      <c r="L567" s="144">
        <v>853.97</v>
      </c>
      <c r="M567" s="145"/>
      <c r="N567" s="145"/>
      <c r="O567" s="144">
        <v>1312.87</v>
      </c>
      <c r="P567" s="145"/>
      <c r="Q567" s="145"/>
      <c r="R567" s="144">
        <v>0</v>
      </c>
      <c r="S567" s="145"/>
      <c r="U567" s="144">
        <f t="shared" si="12"/>
        <v>0.74993716583649395</v>
      </c>
      <c r="V567" s="145"/>
      <c r="W567" s="161" t="s">
        <v>121</v>
      </c>
      <c r="X567" s="145"/>
    </row>
    <row r="568" spans="2:24" x14ac:dyDescent="0.2">
      <c r="B568" s="94" t="s">
        <v>462</v>
      </c>
      <c r="C568" s="151" t="s">
        <v>463</v>
      </c>
      <c r="D568" s="145"/>
      <c r="E568" s="145"/>
      <c r="F568" s="145"/>
      <c r="G568" s="151"/>
      <c r="H568" s="145"/>
      <c r="I568" s="95">
        <v>284.69</v>
      </c>
      <c r="J568" s="95">
        <v>0</v>
      </c>
      <c r="K568" s="95">
        <v>180.65</v>
      </c>
      <c r="L568" s="144">
        <v>69.59</v>
      </c>
      <c r="M568" s="145"/>
      <c r="N568" s="145"/>
      <c r="O568" s="144">
        <v>250.24</v>
      </c>
      <c r="P568" s="145"/>
      <c r="Q568" s="145"/>
      <c r="R568" s="144">
        <v>0</v>
      </c>
      <c r="S568" s="145"/>
      <c r="U568" s="144">
        <f t="shared" si="12"/>
        <v>0.87899118339246196</v>
      </c>
      <c r="V568" s="145"/>
      <c r="W568" s="161" t="s">
        <v>121</v>
      </c>
      <c r="X568" s="145"/>
    </row>
    <row r="569" spans="2:24" x14ac:dyDescent="0.2">
      <c r="B569" s="94" t="s">
        <v>464</v>
      </c>
      <c r="C569" s="151" t="s">
        <v>465</v>
      </c>
      <c r="D569" s="145"/>
      <c r="E569" s="145"/>
      <c r="F569" s="145"/>
      <c r="G569" s="151"/>
      <c r="H569" s="145"/>
      <c r="I569" s="95">
        <v>44499.61</v>
      </c>
      <c r="J569" s="95">
        <v>0</v>
      </c>
      <c r="K569" s="95">
        <v>23348.62</v>
      </c>
      <c r="L569" s="144">
        <v>20376.52</v>
      </c>
      <c r="M569" s="145"/>
      <c r="N569" s="145"/>
      <c r="O569" s="144">
        <v>43725.14</v>
      </c>
      <c r="P569" s="145"/>
      <c r="Q569" s="145"/>
      <c r="R569" s="144">
        <v>0</v>
      </c>
      <c r="S569" s="145"/>
      <c r="U569" s="144">
        <f t="shared" si="12"/>
        <v>0.98259602724608142</v>
      </c>
      <c r="V569" s="145"/>
      <c r="W569" s="161" t="s">
        <v>121</v>
      </c>
      <c r="X569" s="145"/>
    </row>
    <row r="570" spans="2:24" ht="23.25" customHeight="1" x14ac:dyDescent="0.2">
      <c r="B570" s="94" t="s">
        <v>267</v>
      </c>
      <c r="C570" s="151" t="s">
        <v>76</v>
      </c>
      <c r="D570" s="145"/>
      <c r="E570" s="145"/>
      <c r="F570" s="145"/>
      <c r="G570" s="151"/>
      <c r="H570" s="145"/>
      <c r="I570" s="95">
        <v>0</v>
      </c>
      <c r="J570" s="95">
        <v>0</v>
      </c>
      <c r="K570" s="95">
        <v>0</v>
      </c>
      <c r="L570" s="144">
        <v>0</v>
      </c>
      <c r="M570" s="145"/>
      <c r="N570" s="145"/>
      <c r="O570" s="144">
        <v>0</v>
      </c>
      <c r="P570" s="145"/>
      <c r="Q570" s="145"/>
      <c r="R570" s="144">
        <v>0</v>
      </c>
      <c r="S570" s="145"/>
      <c r="U570" s="161" t="s">
        <v>121</v>
      </c>
      <c r="V570" s="145"/>
      <c r="W570" s="161" t="s">
        <v>121</v>
      </c>
      <c r="X570" s="145"/>
    </row>
    <row r="571" spans="2:24" ht="23.25" customHeight="1" x14ac:dyDescent="0.2">
      <c r="B571" s="94" t="s">
        <v>268</v>
      </c>
      <c r="C571" s="151" t="s">
        <v>76</v>
      </c>
      <c r="D571" s="145"/>
      <c r="E571" s="145"/>
      <c r="F571" s="145"/>
      <c r="G571" s="151"/>
      <c r="H571" s="145"/>
      <c r="I571" s="95">
        <v>0</v>
      </c>
      <c r="J571" s="95">
        <v>0</v>
      </c>
      <c r="K571" s="95">
        <v>0</v>
      </c>
      <c r="L571" s="144">
        <v>0</v>
      </c>
      <c r="M571" s="145"/>
      <c r="N571" s="145"/>
      <c r="O571" s="144">
        <v>0</v>
      </c>
      <c r="P571" s="145"/>
      <c r="Q571" s="145"/>
      <c r="R571" s="144">
        <v>0</v>
      </c>
      <c r="S571" s="145"/>
      <c r="U571" s="161" t="s">
        <v>121</v>
      </c>
      <c r="V571" s="145"/>
      <c r="W571" s="161" t="s">
        <v>121</v>
      </c>
      <c r="X571" s="145"/>
    </row>
    <row r="572" spans="2:24" x14ac:dyDescent="0.2">
      <c r="B572" s="94" t="s">
        <v>269</v>
      </c>
      <c r="C572" s="151" t="s">
        <v>77</v>
      </c>
      <c r="D572" s="145"/>
      <c r="E572" s="145"/>
      <c r="F572" s="145"/>
      <c r="G572" s="151"/>
      <c r="H572" s="145"/>
      <c r="I572" s="95">
        <v>2106.88</v>
      </c>
      <c r="J572" s="95">
        <v>3700</v>
      </c>
      <c r="K572" s="95">
        <v>1049.97</v>
      </c>
      <c r="L572" s="144">
        <v>1253.4100000000001</v>
      </c>
      <c r="M572" s="145"/>
      <c r="N572" s="145"/>
      <c r="O572" s="144">
        <v>2303.38</v>
      </c>
      <c r="P572" s="145"/>
      <c r="Q572" s="145"/>
      <c r="R572" s="144">
        <v>1396.62</v>
      </c>
      <c r="S572" s="145"/>
      <c r="U572" s="144">
        <f t="shared" si="12"/>
        <v>1.0932658718104495</v>
      </c>
      <c r="V572" s="145"/>
      <c r="W572" s="144">
        <f>O572/J572</f>
        <v>0.62253513513513514</v>
      </c>
      <c r="X572" s="145"/>
    </row>
    <row r="573" spans="2:24" x14ac:dyDescent="0.2">
      <c r="B573" s="94" t="s">
        <v>272</v>
      </c>
      <c r="C573" s="151" t="s">
        <v>79</v>
      </c>
      <c r="D573" s="145"/>
      <c r="E573" s="145"/>
      <c r="F573" s="145"/>
      <c r="G573" s="151"/>
      <c r="H573" s="145"/>
      <c r="I573" s="95">
        <v>1000.05</v>
      </c>
      <c r="J573" s="95">
        <v>900</v>
      </c>
      <c r="K573" s="95">
        <v>61.86</v>
      </c>
      <c r="L573" s="144">
        <v>698.09</v>
      </c>
      <c r="M573" s="145"/>
      <c r="N573" s="145"/>
      <c r="O573" s="144">
        <v>759.95</v>
      </c>
      <c r="P573" s="145"/>
      <c r="Q573" s="145"/>
      <c r="R573" s="144">
        <v>140.05000000000001</v>
      </c>
      <c r="S573" s="145"/>
      <c r="U573" s="144">
        <f t="shared" si="12"/>
        <v>0.75991200439978013</v>
      </c>
      <c r="V573" s="145"/>
      <c r="W573" s="144">
        <f>O573/J573</f>
        <v>0.84438888888888897</v>
      </c>
      <c r="X573" s="145"/>
    </row>
    <row r="574" spans="2:24" x14ac:dyDescent="0.2">
      <c r="B574" s="94" t="s">
        <v>466</v>
      </c>
      <c r="C574" s="151" t="s">
        <v>467</v>
      </c>
      <c r="D574" s="145"/>
      <c r="E574" s="145"/>
      <c r="F574" s="145"/>
      <c r="G574" s="151"/>
      <c r="H574" s="145"/>
      <c r="I574" s="95">
        <v>752.31</v>
      </c>
      <c r="J574" s="95">
        <v>0</v>
      </c>
      <c r="K574" s="95">
        <v>61.86</v>
      </c>
      <c r="L574" s="144">
        <v>123.72</v>
      </c>
      <c r="M574" s="145"/>
      <c r="N574" s="145"/>
      <c r="O574" s="144">
        <v>185.58</v>
      </c>
      <c r="P574" s="145"/>
      <c r="Q574" s="145"/>
      <c r="R574" s="144">
        <v>0</v>
      </c>
      <c r="S574" s="145"/>
      <c r="U574" s="144">
        <f t="shared" si="12"/>
        <v>0.24668022490728558</v>
      </c>
      <c r="V574" s="145"/>
      <c r="W574" s="161" t="s">
        <v>121</v>
      </c>
      <c r="X574" s="145"/>
    </row>
    <row r="575" spans="2:24" x14ac:dyDescent="0.2">
      <c r="B575" s="94" t="s">
        <v>515</v>
      </c>
      <c r="C575" s="151" t="s">
        <v>468</v>
      </c>
      <c r="D575" s="145"/>
      <c r="E575" s="145"/>
      <c r="F575" s="145"/>
      <c r="G575" s="151"/>
      <c r="H575" s="145"/>
      <c r="I575" s="95">
        <v>247.74</v>
      </c>
      <c r="J575" s="95">
        <v>0</v>
      </c>
      <c r="K575" s="95">
        <v>0</v>
      </c>
      <c r="L575" s="144">
        <v>574.37</v>
      </c>
      <c r="M575" s="145"/>
      <c r="N575" s="145"/>
      <c r="O575" s="144">
        <v>574.37</v>
      </c>
      <c r="P575" s="145"/>
      <c r="Q575" s="145"/>
      <c r="R575" s="144">
        <v>0</v>
      </c>
      <c r="S575" s="145"/>
      <c r="U575" s="144">
        <f t="shared" si="12"/>
        <v>2.318438685718899</v>
      </c>
      <c r="V575" s="145"/>
      <c r="W575" s="161" t="s">
        <v>121</v>
      </c>
      <c r="X575" s="145"/>
    </row>
    <row r="576" spans="2:24" x14ac:dyDescent="0.2">
      <c r="B576" s="94" t="s">
        <v>273</v>
      </c>
      <c r="C576" s="151" t="s">
        <v>80</v>
      </c>
      <c r="D576" s="145"/>
      <c r="E576" s="145"/>
      <c r="F576" s="145"/>
      <c r="G576" s="151"/>
      <c r="H576" s="145"/>
      <c r="I576" s="95">
        <v>448.18</v>
      </c>
      <c r="J576" s="95">
        <v>700</v>
      </c>
      <c r="K576" s="95">
        <v>0</v>
      </c>
      <c r="L576" s="144">
        <v>110.85</v>
      </c>
      <c r="M576" s="145"/>
      <c r="N576" s="145"/>
      <c r="O576" s="144">
        <v>110.85</v>
      </c>
      <c r="P576" s="145"/>
      <c r="Q576" s="145"/>
      <c r="R576" s="144">
        <v>589.15</v>
      </c>
      <c r="S576" s="145"/>
      <c r="U576" s="144">
        <f t="shared" si="12"/>
        <v>0.24733366058280154</v>
      </c>
      <c r="V576" s="145"/>
      <c r="W576" s="144">
        <f>O576/J576</f>
        <v>0.15835714285714284</v>
      </c>
      <c r="X576" s="145"/>
    </row>
    <row r="577" spans="2:24" x14ac:dyDescent="0.2">
      <c r="B577" s="94" t="s">
        <v>469</v>
      </c>
      <c r="C577" s="151" t="s">
        <v>80</v>
      </c>
      <c r="D577" s="145"/>
      <c r="E577" s="145"/>
      <c r="F577" s="145"/>
      <c r="G577" s="151"/>
      <c r="H577" s="145"/>
      <c r="I577" s="95">
        <v>448.18</v>
      </c>
      <c r="J577" s="95">
        <v>0</v>
      </c>
      <c r="K577" s="95">
        <v>0</v>
      </c>
      <c r="L577" s="144">
        <v>110.85</v>
      </c>
      <c r="M577" s="145"/>
      <c r="N577" s="145"/>
      <c r="O577" s="144">
        <v>110.85</v>
      </c>
      <c r="P577" s="145"/>
      <c r="Q577" s="145"/>
      <c r="R577" s="144">
        <v>0</v>
      </c>
      <c r="S577" s="145"/>
      <c r="U577" s="144">
        <f t="shared" si="12"/>
        <v>0.24733366058280154</v>
      </c>
      <c r="V577" s="145"/>
      <c r="W577" s="161" t="s">
        <v>121</v>
      </c>
      <c r="X577" s="145"/>
    </row>
    <row r="578" spans="2:24" x14ac:dyDescent="0.2">
      <c r="B578" s="94" t="s">
        <v>274</v>
      </c>
      <c r="C578" s="151" t="s">
        <v>81</v>
      </c>
      <c r="D578" s="145"/>
      <c r="E578" s="145"/>
      <c r="F578" s="145"/>
      <c r="G578" s="151"/>
      <c r="H578" s="145"/>
      <c r="I578" s="95">
        <v>246.55</v>
      </c>
      <c r="J578" s="95">
        <v>400</v>
      </c>
      <c r="K578" s="95">
        <v>340</v>
      </c>
      <c r="L578" s="144">
        <v>0</v>
      </c>
      <c r="M578" s="145"/>
      <c r="N578" s="145"/>
      <c r="O578" s="144">
        <v>340</v>
      </c>
      <c r="P578" s="145"/>
      <c r="Q578" s="145"/>
      <c r="R578" s="144">
        <v>60</v>
      </c>
      <c r="S578" s="145"/>
      <c r="U578" s="144">
        <f t="shared" si="12"/>
        <v>1.3790306225917663</v>
      </c>
      <c r="V578" s="145"/>
      <c r="W578" s="144">
        <f>O578/J578</f>
        <v>0.85</v>
      </c>
      <c r="X578" s="145"/>
    </row>
    <row r="579" spans="2:24" x14ac:dyDescent="0.2">
      <c r="B579" s="101">
        <v>329410</v>
      </c>
      <c r="C579" s="151" t="s">
        <v>471</v>
      </c>
      <c r="D579" s="145"/>
      <c r="E579" s="145"/>
      <c r="F579" s="145"/>
      <c r="G579" s="94"/>
      <c r="I579" s="95">
        <v>99.54</v>
      </c>
      <c r="J579" s="95">
        <v>0</v>
      </c>
      <c r="K579" s="95">
        <v>0</v>
      </c>
      <c r="L579" s="144">
        <v>0</v>
      </c>
      <c r="M579" s="145"/>
      <c r="N579" s="145"/>
      <c r="O579" s="144">
        <v>0</v>
      </c>
      <c r="P579" s="145"/>
      <c r="Q579" s="145"/>
      <c r="R579" s="144">
        <v>0</v>
      </c>
      <c r="S579" s="145"/>
      <c r="U579" s="144">
        <f>O579/I579</f>
        <v>0</v>
      </c>
      <c r="V579" s="145"/>
      <c r="W579" s="161" t="s">
        <v>121</v>
      </c>
      <c r="X579" s="145"/>
    </row>
    <row r="580" spans="2:24" x14ac:dyDescent="0.2">
      <c r="B580" s="94" t="s">
        <v>568</v>
      </c>
      <c r="C580" s="151" t="s">
        <v>472</v>
      </c>
      <c r="D580" s="145"/>
      <c r="E580" s="145"/>
      <c r="F580" s="145"/>
      <c r="G580" s="151"/>
      <c r="H580" s="145"/>
      <c r="I580" s="95">
        <v>147</v>
      </c>
      <c r="J580" s="95">
        <v>0</v>
      </c>
      <c r="K580" s="95">
        <v>340</v>
      </c>
      <c r="L580" s="144">
        <v>0</v>
      </c>
      <c r="M580" s="145"/>
      <c r="N580" s="145"/>
      <c r="O580" s="144">
        <v>340</v>
      </c>
      <c r="P580" s="145"/>
      <c r="Q580" s="145"/>
      <c r="R580" s="144">
        <v>0</v>
      </c>
      <c r="S580" s="145"/>
      <c r="U580" s="144">
        <f t="shared" si="12"/>
        <v>2.3129251700680271</v>
      </c>
      <c r="V580" s="145"/>
      <c r="W580" s="161" t="s">
        <v>121</v>
      </c>
      <c r="X580" s="145"/>
    </row>
    <row r="581" spans="2:24" x14ac:dyDescent="0.2">
      <c r="B581" s="94" t="s">
        <v>275</v>
      </c>
      <c r="C581" s="151" t="s">
        <v>82</v>
      </c>
      <c r="D581" s="145"/>
      <c r="E581" s="145"/>
      <c r="F581" s="145"/>
      <c r="G581" s="151"/>
      <c r="H581" s="145"/>
      <c r="I581" s="95">
        <v>339.43</v>
      </c>
      <c r="J581" s="95">
        <v>300</v>
      </c>
      <c r="K581" s="95">
        <v>53.09</v>
      </c>
      <c r="L581" s="144">
        <v>79.64</v>
      </c>
      <c r="M581" s="145"/>
      <c r="N581" s="145"/>
      <c r="O581" s="144">
        <v>132.72999999999999</v>
      </c>
      <c r="P581" s="145"/>
      <c r="Q581" s="145"/>
      <c r="R581" s="144">
        <v>167.27</v>
      </c>
      <c r="S581" s="145"/>
      <c r="U581" s="144">
        <f t="shared" si="12"/>
        <v>0.39103791650708536</v>
      </c>
      <c r="V581" s="145"/>
      <c r="W581" s="144">
        <f>O581/J581</f>
        <v>0.44243333333333329</v>
      </c>
      <c r="X581" s="145"/>
    </row>
    <row r="582" spans="2:24" x14ac:dyDescent="0.2">
      <c r="B582" s="94" t="s">
        <v>569</v>
      </c>
      <c r="C582" s="151" t="s">
        <v>570</v>
      </c>
      <c r="D582" s="145"/>
      <c r="E582" s="145"/>
      <c r="F582" s="145"/>
      <c r="G582" s="151"/>
      <c r="H582" s="145"/>
      <c r="I582" s="95">
        <v>0</v>
      </c>
      <c r="J582" s="95">
        <v>0</v>
      </c>
      <c r="K582" s="95">
        <v>0</v>
      </c>
      <c r="L582" s="144">
        <v>79.64</v>
      </c>
      <c r="M582" s="145"/>
      <c r="N582" s="145"/>
      <c r="O582" s="144">
        <v>79.64</v>
      </c>
      <c r="P582" s="145"/>
      <c r="Q582" s="145"/>
      <c r="R582" s="144">
        <v>0</v>
      </c>
      <c r="S582" s="145"/>
      <c r="U582" s="161" t="s">
        <v>121</v>
      </c>
      <c r="V582" s="145"/>
      <c r="W582" s="161" t="s">
        <v>121</v>
      </c>
      <c r="X582" s="145"/>
    </row>
    <row r="583" spans="2:24" x14ac:dyDescent="0.2">
      <c r="B583" s="94" t="s">
        <v>573</v>
      </c>
      <c r="C583" s="151" t="s">
        <v>574</v>
      </c>
      <c r="D583" s="145"/>
      <c r="E583" s="145"/>
      <c r="F583" s="145"/>
      <c r="G583" s="151"/>
      <c r="H583" s="145"/>
      <c r="I583" s="95">
        <v>339.43</v>
      </c>
      <c r="J583" s="95">
        <v>0</v>
      </c>
      <c r="K583" s="95">
        <v>53.09</v>
      </c>
      <c r="L583" s="144">
        <v>0</v>
      </c>
      <c r="M583" s="145"/>
      <c r="N583" s="145"/>
      <c r="O583" s="144">
        <v>53.09</v>
      </c>
      <c r="P583" s="145"/>
      <c r="Q583" s="145"/>
      <c r="R583" s="144">
        <v>0</v>
      </c>
      <c r="S583" s="145"/>
      <c r="U583" s="144">
        <f t="shared" si="12"/>
        <v>0.15640927437174088</v>
      </c>
      <c r="V583" s="145"/>
      <c r="W583" s="161" t="s">
        <v>121</v>
      </c>
      <c r="X583" s="145"/>
    </row>
    <row r="584" spans="2:24" x14ac:dyDescent="0.2">
      <c r="B584" s="94" t="s">
        <v>276</v>
      </c>
      <c r="C584" s="151" t="s">
        <v>83</v>
      </c>
      <c r="D584" s="145"/>
      <c r="E584" s="145"/>
      <c r="F584" s="145"/>
      <c r="G584" s="151"/>
      <c r="H584" s="145"/>
      <c r="I584" s="95">
        <v>0</v>
      </c>
      <c r="J584" s="95">
        <v>1000</v>
      </c>
      <c r="K584" s="95">
        <v>580.66999999999996</v>
      </c>
      <c r="L584" s="144">
        <v>311.07</v>
      </c>
      <c r="M584" s="145"/>
      <c r="N584" s="145"/>
      <c r="O584" s="144">
        <v>891.74</v>
      </c>
      <c r="P584" s="145"/>
      <c r="Q584" s="145"/>
      <c r="R584" s="144">
        <v>108.26</v>
      </c>
      <c r="S584" s="145"/>
      <c r="U584" s="161" t="s">
        <v>121</v>
      </c>
      <c r="V584" s="145"/>
      <c r="W584" s="144">
        <f>O584/J584</f>
        <v>0.89173999999999998</v>
      </c>
      <c r="X584" s="145"/>
    </row>
    <row r="585" spans="2:24" x14ac:dyDescent="0.2">
      <c r="B585" s="94" t="s">
        <v>592</v>
      </c>
      <c r="C585" s="151" t="s">
        <v>83</v>
      </c>
      <c r="D585" s="145"/>
      <c r="E585" s="145"/>
      <c r="F585" s="145"/>
      <c r="G585" s="151"/>
      <c r="H585" s="145"/>
      <c r="I585" s="95">
        <v>0</v>
      </c>
      <c r="J585" s="95">
        <v>0</v>
      </c>
      <c r="K585" s="95">
        <v>580.66999999999996</v>
      </c>
      <c r="L585" s="144">
        <v>311.07</v>
      </c>
      <c r="M585" s="145"/>
      <c r="N585" s="145"/>
      <c r="O585" s="144">
        <v>891.74</v>
      </c>
      <c r="P585" s="145"/>
      <c r="Q585" s="145"/>
      <c r="R585" s="144">
        <v>0</v>
      </c>
      <c r="S585" s="145"/>
      <c r="U585" s="161" t="s">
        <v>121</v>
      </c>
      <c r="V585" s="145"/>
      <c r="W585" s="161" t="s">
        <v>121</v>
      </c>
      <c r="X585" s="145"/>
    </row>
    <row r="586" spans="2:24" x14ac:dyDescent="0.2">
      <c r="B586" s="94" t="s">
        <v>277</v>
      </c>
      <c r="C586" s="151" t="s">
        <v>77</v>
      </c>
      <c r="D586" s="145"/>
      <c r="E586" s="145"/>
      <c r="F586" s="145"/>
      <c r="G586" s="151"/>
      <c r="H586" s="145"/>
      <c r="I586" s="95">
        <v>72.67</v>
      </c>
      <c r="J586" s="95">
        <v>400</v>
      </c>
      <c r="K586" s="95">
        <v>14.35</v>
      </c>
      <c r="L586" s="144">
        <v>53.76</v>
      </c>
      <c r="M586" s="145"/>
      <c r="N586" s="145"/>
      <c r="O586" s="144">
        <v>68.11</v>
      </c>
      <c r="P586" s="145"/>
      <c r="Q586" s="145"/>
      <c r="R586" s="144">
        <v>331.89</v>
      </c>
      <c r="S586" s="145"/>
      <c r="U586" s="144">
        <f t="shared" si="12"/>
        <v>0.93725058483555801</v>
      </c>
      <c r="V586" s="145"/>
      <c r="W586" s="144">
        <f>O586/J586</f>
        <v>0.17027500000000001</v>
      </c>
      <c r="X586" s="145"/>
    </row>
    <row r="587" spans="2:24" x14ac:dyDescent="0.2">
      <c r="B587" s="94" t="s">
        <v>407</v>
      </c>
      <c r="C587" s="151" t="s">
        <v>77</v>
      </c>
      <c r="D587" s="145"/>
      <c r="E587" s="145"/>
      <c r="F587" s="145"/>
      <c r="G587" s="151"/>
      <c r="H587" s="145"/>
      <c r="I587" s="95">
        <v>72.67</v>
      </c>
      <c r="J587" s="95">
        <v>0</v>
      </c>
      <c r="K587" s="95">
        <v>14.35</v>
      </c>
      <c r="L587" s="144">
        <v>53.76</v>
      </c>
      <c r="M587" s="145"/>
      <c r="N587" s="145"/>
      <c r="O587" s="144">
        <v>68.11</v>
      </c>
      <c r="P587" s="145"/>
      <c r="Q587" s="145"/>
      <c r="R587" s="144">
        <v>0</v>
      </c>
      <c r="S587" s="145"/>
      <c r="U587" s="144">
        <f t="shared" si="12"/>
        <v>0.93725058483555801</v>
      </c>
      <c r="V587" s="145"/>
      <c r="W587" s="161" t="s">
        <v>121</v>
      </c>
      <c r="X587" s="145"/>
    </row>
    <row r="588" spans="2:24" x14ac:dyDescent="0.2">
      <c r="B588" s="94" t="s">
        <v>278</v>
      </c>
      <c r="C588" s="151" t="s">
        <v>84</v>
      </c>
      <c r="D588" s="145"/>
      <c r="E588" s="145"/>
      <c r="F588" s="145"/>
      <c r="G588" s="151"/>
      <c r="H588" s="145"/>
      <c r="I588" s="95">
        <v>563.88</v>
      </c>
      <c r="J588" s="95">
        <v>1300</v>
      </c>
      <c r="K588" s="95">
        <v>602.95000000000005</v>
      </c>
      <c r="L588" s="144">
        <v>236.73</v>
      </c>
      <c r="M588" s="145"/>
      <c r="N588" s="145"/>
      <c r="O588" s="144">
        <v>839.68</v>
      </c>
      <c r="P588" s="145"/>
      <c r="Q588" s="145"/>
      <c r="R588" s="144">
        <v>460.32</v>
      </c>
      <c r="S588" s="145"/>
      <c r="U588" s="144">
        <f t="shared" si="12"/>
        <v>1.489111158402497</v>
      </c>
      <c r="V588" s="145"/>
      <c r="W588" s="144">
        <f>O588/J588</f>
        <v>0.64590769230769229</v>
      </c>
      <c r="X588" s="145"/>
    </row>
    <row r="589" spans="2:24" x14ac:dyDescent="0.2">
      <c r="B589" s="94" t="s">
        <v>279</v>
      </c>
      <c r="C589" s="151" t="s">
        <v>280</v>
      </c>
      <c r="D589" s="145"/>
      <c r="E589" s="145"/>
      <c r="F589" s="145"/>
      <c r="G589" s="151"/>
      <c r="H589" s="145"/>
      <c r="I589" s="95">
        <v>563.88</v>
      </c>
      <c r="J589" s="95">
        <v>1300</v>
      </c>
      <c r="K589" s="95">
        <v>602.95000000000005</v>
      </c>
      <c r="L589" s="144">
        <v>236.73</v>
      </c>
      <c r="M589" s="145"/>
      <c r="N589" s="145"/>
      <c r="O589" s="144">
        <v>839.68</v>
      </c>
      <c r="P589" s="145"/>
      <c r="Q589" s="145"/>
      <c r="R589" s="144">
        <v>460.32</v>
      </c>
      <c r="S589" s="145"/>
      <c r="U589" s="144">
        <f t="shared" ref="U589:U652" si="13">O589/I589</f>
        <v>1.489111158402497</v>
      </c>
      <c r="V589" s="145"/>
      <c r="W589" s="144">
        <f t="shared" ref="W589:W652" si="14">O589/J589</f>
        <v>0.64590769230769229</v>
      </c>
      <c r="X589" s="145"/>
    </row>
    <row r="590" spans="2:24" ht="25.5" customHeight="1" x14ac:dyDescent="0.2">
      <c r="B590" s="94" t="s">
        <v>281</v>
      </c>
      <c r="C590" s="151" t="s">
        <v>85</v>
      </c>
      <c r="D590" s="145"/>
      <c r="E590" s="145"/>
      <c r="F590" s="145"/>
      <c r="G590" s="151"/>
      <c r="H590" s="145"/>
      <c r="I590" s="95">
        <v>563.88</v>
      </c>
      <c r="J590" s="95">
        <v>600</v>
      </c>
      <c r="K590" s="95">
        <v>208.86</v>
      </c>
      <c r="L590" s="144">
        <v>165.06</v>
      </c>
      <c r="M590" s="145"/>
      <c r="N590" s="145"/>
      <c r="O590" s="144">
        <v>373.92</v>
      </c>
      <c r="P590" s="145"/>
      <c r="Q590" s="145"/>
      <c r="R590" s="144">
        <v>226.08</v>
      </c>
      <c r="S590" s="145"/>
      <c r="U590" s="144">
        <f t="shared" si="13"/>
        <v>0.66311981272611198</v>
      </c>
      <c r="V590" s="145"/>
      <c r="W590" s="144">
        <f t="shared" si="14"/>
        <v>0.62319999999999998</v>
      </c>
      <c r="X590" s="145"/>
    </row>
    <row r="591" spans="2:24" x14ac:dyDescent="0.2">
      <c r="B591" s="94" t="s">
        <v>477</v>
      </c>
      <c r="C591" s="151" t="s">
        <v>478</v>
      </c>
      <c r="D591" s="145"/>
      <c r="E591" s="145"/>
      <c r="F591" s="145"/>
      <c r="G591" s="151"/>
      <c r="H591" s="145"/>
      <c r="I591" s="95">
        <v>563.88</v>
      </c>
      <c r="J591" s="95">
        <v>0</v>
      </c>
      <c r="K591" s="95">
        <v>208.86</v>
      </c>
      <c r="L591" s="144">
        <v>165.06</v>
      </c>
      <c r="M591" s="145"/>
      <c r="N591" s="145"/>
      <c r="O591" s="144">
        <v>373.92</v>
      </c>
      <c r="P591" s="145"/>
      <c r="Q591" s="145"/>
      <c r="R591" s="144">
        <v>0</v>
      </c>
      <c r="S591" s="145"/>
      <c r="U591" s="144">
        <f t="shared" si="13"/>
        <v>0.66311981272611198</v>
      </c>
      <c r="V591" s="145"/>
      <c r="W591" s="161" t="s">
        <v>121</v>
      </c>
      <c r="X591" s="145"/>
    </row>
    <row r="592" spans="2:24" ht="24" customHeight="1" x14ac:dyDescent="0.2">
      <c r="B592" s="94" t="s">
        <v>282</v>
      </c>
      <c r="C592" s="151" t="s">
        <v>283</v>
      </c>
      <c r="D592" s="145"/>
      <c r="E592" s="145"/>
      <c r="F592" s="145"/>
      <c r="G592" s="151"/>
      <c r="H592" s="145"/>
      <c r="I592" s="95">
        <v>0</v>
      </c>
      <c r="J592" s="95">
        <v>0</v>
      </c>
      <c r="K592" s="95">
        <v>0</v>
      </c>
      <c r="L592" s="144">
        <v>71.67</v>
      </c>
      <c r="M592" s="145"/>
      <c r="N592" s="145"/>
      <c r="O592" s="144">
        <v>71.67</v>
      </c>
      <c r="P592" s="145"/>
      <c r="Q592" s="145"/>
      <c r="R592" s="144">
        <v>-71.67</v>
      </c>
      <c r="S592" s="145"/>
      <c r="U592" s="161" t="s">
        <v>121</v>
      </c>
      <c r="V592" s="145"/>
      <c r="W592" s="161" t="s">
        <v>121</v>
      </c>
      <c r="X592" s="145"/>
    </row>
    <row r="593" spans="2:24" x14ac:dyDescent="0.2">
      <c r="B593" s="94" t="s">
        <v>516</v>
      </c>
      <c r="C593" s="151" t="s">
        <v>517</v>
      </c>
      <c r="D593" s="145"/>
      <c r="E593" s="145"/>
      <c r="F593" s="145"/>
      <c r="G593" s="151"/>
      <c r="H593" s="145"/>
      <c r="I593" s="95">
        <v>0</v>
      </c>
      <c r="J593" s="95">
        <v>0</v>
      </c>
      <c r="K593" s="95">
        <v>0</v>
      </c>
      <c r="L593" s="144">
        <v>71.67</v>
      </c>
      <c r="M593" s="145"/>
      <c r="N593" s="145"/>
      <c r="O593" s="144">
        <v>71.67</v>
      </c>
      <c r="P593" s="145"/>
      <c r="Q593" s="145"/>
      <c r="R593" s="144">
        <v>0</v>
      </c>
      <c r="S593" s="145"/>
      <c r="U593" s="161" t="s">
        <v>121</v>
      </c>
      <c r="V593" s="145"/>
      <c r="W593" s="161" t="s">
        <v>121</v>
      </c>
      <c r="X593" s="145"/>
    </row>
    <row r="594" spans="2:24" x14ac:dyDescent="0.2">
      <c r="B594" s="94" t="s">
        <v>284</v>
      </c>
      <c r="C594" s="151" t="s">
        <v>285</v>
      </c>
      <c r="D594" s="145"/>
      <c r="E594" s="145"/>
      <c r="F594" s="145"/>
      <c r="G594" s="151"/>
      <c r="H594" s="145"/>
      <c r="I594" s="95">
        <v>0</v>
      </c>
      <c r="J594" s="95">
        <v>700</v>
      </c>
      <c r="K594" s="95">
        <v>394.09</v>
      </c>
      <c r="L594" s="144">
        <v>0</v>
      </c>
      <c r="M594" s="145"/>
      <c r="N594" s="145"/>
      <c r="O594" s="144">
        <v>394.09</v>
      </c>
      <c r="P594" s="145"/>
      <c r="Q594" s="145"/>
      <c r="R594" s="144">
        <v>305.91000000000003</v>
      </c>
      <c r="S594" s="145"/>
      <c r="U594" s="161" t="s">
        <v>121</v>
      </c>
      <c r="V594" s="145"/>
      <c r="W594" s="144">
        <f t="shared" si="14"/>
        <v>0.5629857142857142</v>
      </c>
      <c r="X594" s="145"/>
    </row>
    <row r="595" spans="2:24" x14ac:dyDescent="0.2">
      <c r="B595" s="94" t="s">
        <v>479</v>
      </c>
      <c r="C595" s="151" t="s">
        <v>480</v>
      </c>
      <c r="D595" s="145"/>
      <c r="E595" s="145"/>
      <c r="F595" s="145"/>
      <c r="G595" s="151"/>
      <c r="H595" s="145"/>
      <c r="I595" s="95">
        <v>0</v>
      </c>
      <c r="J595" s="95">
        <v>0</v>
      </c>
      <c r="K595" s="95">
        <v>394.09</v>
      </c>
      <c r="L595" s="144">
        <v>0</v>
      </c>
      <c r="M595" s="145"/>
      <c r="N595" s="145"/>
      <c r="O595" s="144">
        <v>394.09</v>
      </c>
      <c r="P595" s="145"/>
      <c r="Q595" s="145"/>
      <c r="R595" s="144">
        <v>0</v>
      </c>
      <c r="S595" s="145"/>
      <c r="U595" s="161" t="s">
        <v>121</v>
      </c>
      <c r="V595" s="145"/>
      <c r="W595" s="161" t="s">
        <v>121</v>
      </c>
      <c r="X595" s="145"/>
    </row>
    <row r="596" spans="2:24" ht="24.75" customHeight="1" x14ac:dyDescent="0.2">
      <c r="B596" s="94" t="s">
        <v>286</v>
      </c>
      <c r="C596" s="151" t="s">
        <v>88</v>
      </c>
      <c r="D596" s="145"/>
      <c r="E596" s="145"/>
      <c r="F596" s="145"/>
      <c r="G596" s="151"/>
      <c r="H596" s="145"/>
      <c r="I596" s="95">
        <v>259463.44</v>
      </c>
      <c r="J596" s="95">
        <v>265400</v>
      </c>
      <c r="K596" s="95">
        <v>147992.67000000001</v>
      </c>
      <c r="L596" s="144">
        <v>114519.97</v>
      </c>
      <c r="M596" s="145"/>
      <c r="N596" s="145"/>
      <c r="O596" s="144">
        <v>262512.64000000001</v>
      </c>
      <c r="P596" s="145"/>
      <c r="Q596" s="145"/>
      <c r="R596" s="144">
        <v>2887.36</v>
      </c>
      <c r="S596" s="145"/>
      <c r="U596" s="144">
        <f t="shared" si="13"/>
        <v>1.0117519447055816</v>
      </c>
      <c r="V596" s="145"/>
      <c r="W596" s="144">
        <f t="shared" si="14"/>
        <v>0.98912072343632262</v>
      </c>
      <c r="X596" s="145"/>
    </row>
    <row r="597" spans="2:24" ht="22.5" customHeight="1" x14ac:dyDescent="0.2">
      <c r="B597" s="94" t="s">
        <v>287</v>
      </c>
      <c r="C597" s="151" t="s">
        <v>89</v>
      </c>
      <c r="D597" s="145"/>
      <c r="E597" s="145"/>
      <c r="F597" s="145"/>
      <c r="G597" s="151"/>
      <c r="H597" s="145"/>
      <c r="I597" s="95">
        <v>259463.44</v>
      </c>
      <c r="J597" s="95">
        <v>265400</v>
      </c>
      <c r="K597" s="95">
        <v>147992.67000000001</v>
      </c>
      <c r="L597" s="144">
        <v>114519.97</v>
      </c>
      <c r="M597" s="145"/>
      <c r="N597" s="145"/>
      <c r="O597" s="144">
        <v>262512.64000000001</v>
      </c>
      <c r="P597" s="145"/>
      <c r="Q597" s="145"/>
      <c r="R597" s="144">
        <v>2887.36</v>
      </c>
      <c r="S597" s="145"/>
      <c r="U597" s="144">
        <f t="shared" si="13"/>
        <v>1.0117519447055816</v>
      </c>
      <c r="V597" s="145"/>
      <c r="W597" s="144">
        <f t="shared" si="14"/>
        <v>0.98912072343632262</v>
      </c>
      <c r="X597" s="145"/>
    </row>
    <row r="598" spans="2:24" ht="23.25" customHeight="1" x14ac:dyDescent="0.2">
      <c r="B598" s="94" t="s">
        <v>289</v>
      </c>
      <c r="C598" s="151" t="s">
        <v>91</v>
      </c>
      <c r="D598" s="145"/>
      <c r="E598" s="145"/>
      <c r="F598" s="145"/>
      <c r="G598" s="151"/>
      <c r="H598" s="145"/>
      <c r="I598" s="95">
        <v>259463.44</v>
      </c>
      <c r="J598" s="95">
        <v>265400</v>
      </c>
      <c r="K598" s="95">
        <v>147992.67000000001</v>
      </c>
      <c r="L598" s="144">
        <v>114519.97</v>
      </c>
      <c r="M598" s="145"/>
      <c r="N598" s="145"/>
      <c r="O598" s="144">
        <v>262512.64000000001</v>
      </c>
      <c r="P598" s="145"/>
      <c r="Q598" s="145"/>
      <c r="R598" s="144">
        <v>2887.36</v>
      </c>
      <c r="S598" s="145"/>
      <c r="U598" s="144">
        <f t="shared" si="13"/>
        <v>1.0117519447055816</v>
      </c>
      <c r="V598" s="145"/>
      <c r="W598" s="144">
        <f t="shared" si="14"/>
        <v>0.98912072343632262</v>
      </c>
      <c r="X598" s="145"/>
    </row>
    <row r="599" spans="2:24" x14ac:dyDescent="0.2">
      <c r="B599" s="94" t="s">
        <v>481</v>
      </c>
      <c r="C599" s="151" t="s">
        <v>482</v>
      </c>
      <c r="D599" s="145"/>
      <c r="E599" s="145"/>
      <c r="F599" s="145"/>
      <c r="G599" s="151"/>
      <c r="H599" s="145"/>
      <c r="I599" s="95">
        <v>244608.42</v>
      </c>
      <c r="J599" s="95">
        <v>0</v>
      </c>
      <c r="K599" s="95">
        <v>147886.49</v>
      </c>
      <c r="L599" s="144">
        <v>99537.95</v>
      </c>
      <c r="M599" s="145"/>
      <c r="N599" s="145"/>
      <c r="O599" s="144">
        <v>247424.44</v>
      </c>
      <c r="P599" s="145"/>
      <c r="Q599" s="145"/>
      <c r="R599" s="144">
        <v>0</v>
      </c>
      <c r="S599" s="145"/>
      <c r="U599" s="144">
        <f t="shared" si="13"/>
        <v>1.0115123592229571</v>
      </c>
      <c r="V599" s="145"/>
      <c r="W599" s="161" t="s">
        <v>121</v>
      </c>
      <c r="X599" s="145"/>
    </row>
    <row r="600" spans="2:24" x14ac:dyDescent="0.2">
      <c r="B600" s="94" t="s">
        <v>593</v>
      </c>
      <c r="C600" s="151" t="s">
        <v>594</v>
      </c>
      <c r="D600" s="145"/>
      <c r="E600" s="145"/>
      <c r="F600" s="145"/>
      <c r="G600" s="151"/>
      <c r="H600" s="145"/>
      <c r="I600" s="95">
        <v>14855.02</v>
      </c>
      <c r="J600" s="95">
        <v>0</v>
      </c>
      <c r="K600" s="95">
        <v>106.18</v>
      </c>
      <c r="L600" s="144">
        <v>14982.02</v>
      </c>
      <c r="M600" s="145"/>
      <c r="N600" s="145"/>
      <c r="O600" s="144">
        <v>15088.2</v>
      </c>
      <c r="P600" s="145"/>
      <c r="Q600" s="145"/>
      <c r="R600" s="144">
        <v>0</v>
      </c>
      <c r="S600" s="145"/>
      <c r="U600" s="144">
        <f t="shared" si="13"/>
        <v>1.0156970505593395</v>
      </c>
      <c r="V600" s="145"/>
      <c r="W600" s="161" t="s">
        <v>121</v>
      </c>
      <c r="X600" s="145"/>
    </row>
    <row r="601" spans="2:24" x14ac:dyDescent="0.2">
      <c r="B601" s="94" t="s">
        <v>290</v>
      </c>
      <c r="C601" s="151" t="s">
        <v>291</v>
      </c>
      <c r="D601" s="145"/>
      <c r="E601" s="145"/>
      <c r="F601" s="145"/>
      <c r="G601" s="151"/>
      <c r="H601" s="145"/>
      <c r="I601" s="95">
        <v>0</v>
      </c>
      <c r="J601" s="95">
        <v>300</v>
      </c>
      <c r="K601" s="95">
        <v>0</v>
      </c>
      <c r="L601" s="144">
        <v>295.97000000000003</v>
      </c>
      <c r="M601" s="145"/>
      <c r="N601" s="145"/>
      <c r="O601" s="144">
        <v>295.97000000000003</v>
      </c>
      <c r="P601" s="145"/>
      <c r="Q601" s="145"/>
      <c r="R601" s="144">
        <v>4.03</v>
      </c>
      <c r="S601" s="145"/>
      <c r="U601" s="161" t="s">
        <v>121</v>
      </c>
      <c r="V601" s="145"/>
      <c r="W601" s="144">
        <f t="shared" si="14"/>
        <v>0.9865666666666667</v>
      </c>
      <c r="X601" s="145"/>
    </row>
    <row r="602" spans="2:24" x14ac:dyDescent="0.2">
      <c r="B602" s="94" t="s">
        <v>292</v>
      </c>
      <c r="C602" s="151" t="s">
        <v>30</v>
      </c>
      <c r="D602" s="145"/>
      <c r="E602" s="145"/>
      <c r="F602" s="145"/>
      <c r="G602" s="151"/>
      <c r="H602" s="145"/>
      <c r="I602" s="95">
        <v>0</v>
      </c>
      <c r="J602" s="95">
        <v>300</v>
      </c>
      <c r="K602" s="95">
        <v>0</v>
      </c>
      <c r="L602" s="144">
        <v>295.97000000000003</v>
      </c>
      <c r="M602" s="145"/>
      <c r="N602" s="145"/>
      <c r="O602" s="144">
        <v>295.97000000000003</v>
      </c>
      <c r="P602" s="145"/>
      <c r="Q602" s="145"/>
      <c r="R602" s="144">
        <v>4.03</v>
      </c>
      <c r="S602" s="145"/>
      <c r="U602" s="161" t="s">
        <v>121</v>
      </c>
      <c r="V602" s="145"/>
      <c r="W602" s="144">
        <f t="shared" si="14"/>
        <v>0.9865666666666667</v>
      </c>
      <c r="X602" s="145"/>
    </row>
    <row r="603" spans="2:24" x14ac:dyDescent="0.2">
      <c r="B603" s="94" t="s">
        <v>294</v>
      </c>
      <c r="C603" s="151" t="s">
        <v>94</v>
      </c>
      <c r="D603" s="145"/>
      <c r="E603" s="145"/>
      <c r="F603" s="145"/>
      <c r="G603" s="151"/>
      <c r="H603" s="145"/>
      <c r="I603" s="95">
        <v>0</v>
      </c>
      <c r="J603" s="95">
        <v>300</v>
      </c>
      <c r="K603" s="95">
        <v>0</v>
      </c>
      <c r="L603" s="144">
        <v>295.97000000000003</v>
      </c>
      <c r="M603" s="145"/>
      <c r="N603" s="145"/>
      <c r="O603" s="144">
        <v>295.97000000000003</v>
      </c>
      <c r="P603" s="145"/>
      <c r="Q603" s="145"/>
      <c r="R603" s="144">
        <v>4.03</v>
      </c>
      <c r="S603" s="145"/>
      <c r="U603" s="161" t="s">
        <v>121</v>
      </c>
      <c r="V603" s="145"/>
      <c r="W603" s="144">
        <f t="shared" si="14"/>
        <v>0.9865666666666667</v>
      </c>
      <c r="X603" s="145"/>
    </row>
    <row r="604" spans="2:24" ht="22.5" customHeight="1" x14ac:dyDescent="0.2">
      <c r="B604" s="94" t="s">
        <v>595</v>
      </c>
      <c r="C604" s="151" t="s">
        <v>596</v>
      </c>
      <c r="D604" s="145"/>
      <c r="E604" s="145"/>
      <c r="F604" s="145"/>
      <c r="G604" s="151"/>
      <c r="H604" s="145"/>
      <c r="I604" s="95">
        <v>0</v>
      </c>
      <c r="J604" s="95">
        <v>0</v>
      </c>
      <c r="K604" s="95">
        <v>0</v>
      </c>
      <c r="L604" s="144">
        <v>295.97000000000003</v>
      </c>
      <c r="M604" s="145"/>
      <c r="N604" s="145"/>
      <c r="O604" s="144">
        <v>295.97000000000003</v>
      </c>
      <c r="P604" s="145"/>
      <c r="Q604" s="145"/>
      <c r="R604" s="144">
        <v>0</v>
      </c>
      <c r="S604" s="145"/>
      <c r="U604" s="161" t="s">
        <v>121</v>
      </c>
      <c r="V604" s="145"/>
      <c r="W604" s="161" t="s">
        <v>121</v>
      </c>
      <c r="X604" s="145"/>
    </row>
    <row r="605" spans="2:24" ht="22.5" customHeight="1" x14ac:dyDescent="0.2">
      <c r="B605" s="94" t="s">
        <v>173</v>
      </c>
      <c r="C605" s="151" t="s">
        <v>174</v>
      </c>
      <c r="D605" s="145"/>
      <c r="E605" s="145"/>
      <c r="F605" s="145"/>
      <c r="G605" s="151"/>
      <c r="H605" s="145"/>
      <c r="I605" s="95">
        <v>9547.8700000000008</v>
      </c>
      <c r="J605" s="95">
        <v>6900</v>
      </c>
      <c r="K605" s="95">
        <v>3137.85</v>
      </c>
      <c r="L605" s="144">
        <v>7161.65</v>
      </c>
      <c r="M605" s="145"/>
      <c r="N605" s="145"/>
      <c r="O605" s="144">
        <v>10299.5</v>
      </c>
      <c r="P605" s="145"/>
      <c r="Q605" s="145"/>
      <c r="R605" s="144">
        <v>-3399.5</v>
      </c>
      <c r="S605" s="145"/>
      <c r="U605" s="144">
        <f t="shared" si="13"/>
        <v>1.0787222699932026</v>
      </c>
      <c r="V605" s="145"/>
      <c r="W605" s="144">
        <f t="shared" si="14"/>
        <v>1.4926811594202898</v>
      </c>
      <c r="X605" s="145"/>
    </row>
    <row r="606" spans="2:24" ht="21" customHeight="1" x14ac:dyDescent="0.2">
      <c r="B606" s="94" t="s">
        <v>302</v>
      </c>
      <c r="C606" s="151" t="s">
        <v>99</v>
      </c>
      <c r="D606" s="145"/>
      <c r="E606" s="145"/>
      <c r="F606" s="145"/>
      <c r="G606" s="151"/>
      <c r="H606" s="145"/>
      <c r="I606" s="95">
        <v>9547.8700000000008</v>
      </c>
      <c r="J606" s="95">
        <v>6900</v>
      </c>
      <c r="K606" s="95">
        <v>3137.85</v>
      </c>
      <c r="L606" s="144">
        <v>7161.65</v>
      </c>
      <c r="M606" s="145"/>
      <c r="N606" s="145"/>
      <c r="O606" s="144">
        <v>10299.5</v>
      </c>
      <c r="P606" s="145"/>
      <c r="Q606" s="145"/>
      <c r="R606" s="144">
        <v>-3399.5</v>
      </c>
      <c r="S606" s="145"/>
      <c r="U606" s="144">
        <f t="shared" si="13"/>
        <v>1.0787222699932026</v>
      </c>
      <c r="V606" s="145"/>
      <c r="W606" s="144">
        <f t="shared" si="14"/>
        <v>1.4926811594202898</v>
      </c>
      <c r="X606" s="145"/>
    </row>
    <row r="607" spans="2:24" x14ac:dyDescent="0.2">
      <c r="B607" s="94" t="s">
        <v>304</v>
      </c>
      <c r="C607" s="151" t="s">
        <v>305</v>
      </c>
      <c r="D607" s="145"/>
      <c r="E607" s="145"/>
      <c r="F607" s="145"/>
      <c r="G607" s="151"/>
      <c r="H607" s="145"/>
      <c r="I607" s="95">
        <v>3030.55</v>
      </c>
      <c r="J607" s="95">
        <v>1400</v>
      </c>
      <c r="K607" s="95">
        <v>1245.97</v>
      </c>
      <c r="L607" s="144">
        <v>3025.34</v>
      </c>
      <c r="M607" s="145"/>
      <c r="N607" s="145"/>
      <c r="O607" s="144">
        <v>4271.3100000000004</v>
      </c>
      <c r="P607" s="145"/>
      <c r="Q607" s="145"/>
      <c r="R607" s="144">
        <v>-2871.31</v>
      </c>
      <c r="S607" s="145"/>
      <c r="U607" s="144">
        <f t="shared" si="13"/>
        <v>1.409417432479253</v>
      </c>
      <c r="V607" s="145"/>
      <c r="W607" s="144">
        <f t="shared" si="14"/>
        <v>3.0509357142857145</v>
      </c>
      <c r="X607" s="145"/>
    </row>
    <row r="608" spans="2:24" x14ac:dyDescent="0.2">
      <c r="B608" s="94" t="s">
        <v>306</v>
      </c>
      <c r="C608" s="151" t="s">
        <v>102</v>
      </c>
      <c r="D608" s="145"/>
      <c r="E608" s="145"/>
      <c r="F608" s="145"/>
      <c r="G608" s="151"/>
      <c r="H608" s="145"/>
      <c r="I608" s="95">
        <v>1873.08</v>
      </c>
      <c r="J608" s="95">
        <v>500</v>
      </c>
      <c r="K608" s="95">
        <v>528.79999999999995</v>
      </c>
      <c r="L608" s="144">
        <v>1504.63</v>
      </c>
      <c r="M608" s="145"/>
      <c r="N608" s="145"/>
      <c r="O608" s="144">
        <v>2033.43</v>
      </c>
      <c r="P608" s="145"/>
      <c r="Q608" s="145"/>
      <c r="R608" s="144">
        <v>-1533.43</v>
      </c>
      <c r="S608" s="145"/>
      <c r="U608" s="144">
        <f t="shared" si="13"/>
        <v>1.0856076622461401</v>
      </c>
      <c r="V608" s="145"/>
      <c r="W608" s="144">
        <f t="shared" si="14"/>
        <v>4.0668600000000001</v>
      </c>
      <c r="X608" s="145"/>
    </row>
    <row r="609" spans="2:24" x14ac:dyDescent="0.2">
      <c r="B609" s="101">
        <v>422110</v>
      </c>
      <c r="C609" s="151" t="s">
        <v>411</v>
      </c>
      <c r="D609" s="145"/>
      <c r="E609" s="145"/>
      <c r="F609" s="145"/>
      <c r="G609" s="94"/>
      <c r="I609" s="95">
        <v>126.75</v>
      </c>
      <c r="J609" s="95">
        <v>0</v>
      </c>
      <c r="K609" s="95">
        <v>0</v>
      </c>
      <c r="L609" s="144">
        <v>0</v>
      </c>
      <c r="M609" s="145"/>
      <c r="N609" s="145"/>
      <c r="O609" s="144">
        <v>0</v>
      </c>
      <c r="P609" s="145"/>
      <c r="Q609" s="145"/>
      <c r="R609" s="144">
        <v>0</v>
      </c>
      <c r="S609" s="145"/>
      <c r="U609" s="144">
        <f>O609/I609</f>
        <v>0</v>
      </c>
      <c r="V609" s="145"/>
      <c r="W609" s="161" t="s">
        <v>121</v>
      </c>
      <c r="X609" s="145"/>
    </row>
    <row r="610" spans="2:24" x14ac:dyDescent="0.2">
      <c r="B610" s="94" t="s">
        <v>484</v>
      </c>
      <c r="C610" s="151" t="s">
        <v>485</v>
      </c>
      <c r="D610" s="145"/>
      <c r="E610" s="145"/>
      <c r="F610" s="145"/>
      <c r="G610" s="151"/>
      <c r="H610" s="145"/>
      <c r="I610" s="95">
        <v>1661.52</v>
      </c>
      <c r="J610" s="95">
        <v>0</v>
      </c>
      <c r="K610" s="95">
        <v>479.2</v>
      </c>
      <c r="L610" s="144">
        <v>1554.23</v>
      </c>
      <c r="M610" s="145"/>
      <c r="N610" s="145"/>
      <c r="O610" s="144">
        <v>2033.43</v>
      </c>
      <c r="P610" s="145"/>
      <c r="Q610" s="145"/>
      <c r="R610" s="144">
        <v>0</v>
      </c>
      <c r="S610" s="145"/>
      <c r="U610" s="144">
        <f t="shared" si="13"/>
        <v>1.2238372093023255</v>
      </c>
      <c r="V610" s="145"/>
      <c r="W610" s="161" t="s">
        <v>121</v>
      </c>
      <c r="X610" s="145"/>
    </row>
    <row r="611" spans="2:24" x14ac:dyDescent="0.2">
      <c r="B611" s="94" t="s">
        <v>576</v>
      </c>
      <c r="C611" s="151" t="s">
        <v>486</v>
      </c>
      <c r="D611" s="145"/>
      <c r="E611" s="145"/>
      <c r="F611" s="145"/>
      <c r="G611" s="151"/>
      <c r="H611" s="145"/>
      <c r="I611" s="95">
        <v>84.81</v>
      </c>
      <c r="J611" s="95">
        <v>0</v>
      </c>
      <c r="K611" s="95">
        <v>49.6</v>
      </c>
      <c r="L611" s="144">
        <v>-49.6</v>
      </c>
      <c r="M611" s="145"/>
      <c r="N611" s="145"/>
      <c r="O611" s="144">
        <v>0</v>
      </c>
      <c r="P611" s="145"/>
      <c r="Q611" s="145"/>
      <c r="R611" s="144">
        <v>0</v>
      </c>
      <c r="S611" s="145"/>
      <c r="U611" s="144">
        <f t="shared" si="13"/>
        <v>0</v>
      </c>
      <c r="V611" s="145"/>
      <c r="W611" s="161" t="s">
        <v>121</v>
      </c>
      <c r="X611" s="145"/>
    </row>
    <row r="612" spans="2:24" x14ac:dyDescent="0.2">
      <c r="B612" s="94" t="s">
        <v>307</v>
      </c>
      <c r="C612" s="151" t="s">
        <v>103</v>
      </c>
      <c r="D612" s="145"/>
      <c r="E612" s="145"/>
      <c r="F612" s="145"/>
      <c r="G612" s="151"/>
      <c r="H612" s="145"/>
      <c r="I612" s="95">
        <v>192.03</v>
      </c>
      <c r="J612" s="95">
        <v>100</v>
      </c>
      <c r="K612" s="95">
        <v>20</v>
      </c>
      <c r="L612" s="144">
        <v>418.6</v>
      </c>
      <c r="M612" s="145"/>
      <c r="N612" s="145"/>
      <c r="O612" s="144">
        <v>438.6</v>
      </c>
      <c r="P612" s="145"/>
      <c r="Q612" s="145"/>
      <c r="R612" s="144">
        <v>-338.6</v>
      </c>
      <c r="S612" s="145"/>
      <c r="U612" s="144">
        <f t="shared" si="13"/>
        <v>2.2840181221684115</v>
      </c>
      <c r="V612" s="145"/>
      <c r="W612" s="144">
        <f t="shared" si="14"/>
        <v>4.3860000000000001</v>
      </c>
      <c r="X612" s="145"/>
    </row>
    <row r="613" spans="2:24" x14ac:dyDescent="0.2">
      <c r="B613" s="94" t="s">
        <v>487</v>
      </c>
      <c r="C613" s="151" t="s">
        <v>488</v>
      </c>
      <c r="D613" s="145"/>
      <c r="E613" s="145"/>
      <c r="F613" s="145"/>
      <c r="G613" s="151"/>
      <c r="H613" s="145"/>
      <c r="I613" s="95">
        <v>0</v>
      </c>
      <c r="J613" s="95">
        <v>0</v>
      </c>
      <c r="K613" s="95">
        <v>0</v>
      </c>
      <c r="L613" s="144">
        <v>418.6</v>
      </c>
      <c r="M613" s="145"/>
      <c r="N613" s="145"/>
      <c r="O613" s="144">
        <v>418.6</v>
      </c>
      <c r="P613" s="145"/>
      <c r="Q613" s="145"/>
      <c r="R613" s="144">
        <v>0</v>
      </c>
      <c r="S613" s="145"/>
      <c r="U613" s="161" t="s">
        <v>121</v>
      </c>
      <c r="V613" s="145"/>
      <c r="W613" s="161" t="s">
        <v>121</v>
      </c>
      <c r="X613" s="145"/>
    </row>
    <row r="614" spans="2:24" x14ac:dyDescent="0.2">
      <c r="B614" s="94" t="s">
        <v>577</v>
      </c>
      <c r="C614" s="151" t="s">
        <v>520</v>
      </c>
      <c r="D614" s="145"/>
      <c r="E614" s="145"/>
      <c r="F614" s="145"/>
      <c r="G614" s="151"/>
      <c r="H614" s="145"/>
      <c r="I614" s="95">
        <v>134.56</v>
      </c>
      <c r="J614" s="95">
        <v>0</v>
      </c>
      <c r="K614" s="95">
        <v>20</v>
      </c>
      <c r="L614" s="144">
        <v>0</v>
      </c>
      <c r="M614" s="145"/>
      <c r="N614" s="145"/>
      <c r="O614" s="144">
        <v>20</v>
      </c>
      <c r="P614" s="145"/>
      <c r="Q614" s="145"/>
      <c r="R614" s="144">
        <v>0</v>
      </c>
      <c r="S614" s="145"/>
      <c r="U614" s="144">
        <f t="shared" si="13"/>
        <v>0.14863258026159334</v>
      </c>
      <c r="V614" s="145"/>
      <c r="W614" s="161" t="s">
        <v>121</v>
      </c>
      <c r="X614" s="145"/>
    </row>
    <row r="615" spans="2:24" x14ac:dyDescent="0.2">
      <c r="B615" s="101">
        <v>422290</v>
      </c>
      <c r="C615" s="151" t="s">
        <v>578</v>
      </c>
      <c r="D615" s="145"/>
      <c r="E615" s="145"/>
      <c r="F615" s="145"/>
      <c r="G615" s="94"/>
      <c r="I615" s="95">
        <v>57.47</v>
      </c>
      <c r="J615" s="95">
        <v>0</v>
      </c>
      <c r="K615" s="95">
        <v>0</v>
      </c>
      <c r="L615" s="144">
        <v>0</v>
      </c>
      <c r="M615" s="145"/>
      <c r="N615" s="145"/>
      <c r="O615" s="144">
        <v>0</v>
      </c>
      <c r="P615" s="145"/>
      <c r="Q615" s="145"/>
      <c r="R615" s="144">
        <v>0</v>
      </c>
      <c r="S615" s="145"/>
      <c r="U615" s="144">
        <f>O615/I615</f>
        <v>0</v>
      </c>
      <c r="V615" s="145"/>
      <c r="W615" s="161" t="s">
        <v>121</v>
      </c>
      <c r="X615" s="145"/>
    </row>
    <row r="616" spans="2:24" x14ac:dyDescent="0.2">
      <c r="B616" s="94" t="s">
        <v>308</v>
      </c>
      <c r="C616" s="151" t="s">
        <v>104</v>
      </c>
      <c r="D616" s="145"/>
      <c r="E616" s="145"/>
      <c r="F616" s="145"/>
      <c r="G616" s="151"/>
      <c r="H616" s="145"/>
      <c r="I616" s="95">
        <v>495.17</v>
      </c>
      <c r="J616" s="95">
        <v>400</v>
      </c>
      <c r="K616" s="95">
        <v>382.31</v>
      </c>
      <c r="L616" s="144">
        <v>685</v>
      </c>
      <c r="M616" s="145"/>
      <c r="N616" s="145"/>
      <c r="O616" s="144">
        <v>1067.31</v>
      </c>
      <c r="P616" s="145"/>
      <c r="Q616" s="145"/>
      <c r="R616" s="144">
        <v>-667.31</v>
      </c>
      <c r="S616" s="145"/>
      <c r="U616" s="144">
        <f t="shared" si="13"/>
        <v>2.1554415655229517</v>
      </c>
      <c r="V616" s="145"/>
      <c r="W616" s="144">
        <f t="shared" si="14"/>
        <v>2.668275</v>
      </c>
      <c r="X616" s="145"/>
    </row>
    <row r="617" spans="2:24" x14ac:dyDescent="0.2">
      <c r="B617" s="94" t="s">
        <v>597</v>
      </c>
      <c r="C617" s="151" t="s">
        <v>489</v>
      </c>
      <c r="D617" s="145"/>
      <c r="E617" s="145"/>
      <c r="F617" s="145"/>
      <c r="G617" s="151"/>
      <c r="H617" s="145"/>
      <c r="I617" s="95">
        <v>495.17</v>
      </c>
      <c r="J617" s="95">
        <v>0</v>
      </c>
      <c r="K617" s="95">
        <v>382.31</v>
      </c>
      <c r="L617" s="144">
        <v>685</v>
      </c>
      <c r="M617" s="145"/>
      <c r="N617" s="145"/>
      <c r="O617" s="144">
        <v>1067.31</v>
      </c>
      <c r="P617" s="145"/>
      <c r="Q617" s="145"/>
      <c r="R617" s="144">
        <v>0</v>
      </c>
      <c r="S617" s="145"/>
      <c r="U617" s="144">
        <f t="shared" si="13"/>
        <v>2.1554415655229517</v>
      </c>
      <c r="V617" s="145"/>
      <c r="W617" s="161" t="s">
        <v>121</v>
      </c>
      <c r="X617" s="145"/>
    </row>
    <row r="618" spans="2:24" x14ac:dyDescent="0.2">
      <c r="B618" s="94" t="s">
        <v>309</v>
      </c>
      <c r="C618" s="151" t="s">
        <v>105</v>
      </c>
      <c r="D618" s="145"/>
      <c r="E618" s="145"/>
      <c r="F618" s="145"/>
      <c r="G618" s="151"/>
      <c r="H618" s="145"/>
      <c r="I618" s="95">
        <v>0</v>
      </c>
      <c r="J618" s="95">
        <v>0</v>
      </c>
      <c r="K618" s="95">
        <v>0</v>
      </c>
      <c r="L618" s="144">
        <v>0</v>
      </c>
      <c r="M618" s="145"/>
      <c r="N618" s="145"/>
      <c r="O618" s="144">
        <v>0</v>
      </c>
      <c r="P618" s="145"/>
      <c r="Q618" s="145"/>
      <c r="R618" s="144">
        <v>0</v>
      </c>
      <c r="S618" s="145"/>
      <c r="U618" s="161" t="s">
        <v>121</v>
      </c>
      <c r="V618" s="145"/>
      <c r="W618" s="161" t="s">
        <v>121</v>
      </c>
      <c r="X618" s="145"/>
    </row>
    <row r="619" spans="2:24" x14ac:dyDescent="0.2">
      <c r="B619" s="94" t="s">
        <v>310</v>
      </c>
      <c r="C619" s="151" t="s">
        <v>106</v>
      </c>
      <c r="D619" s="145"/>
      <c r="E619" s="145"/>
      <c r="F619" s="145"/>
      <c r="G619" s="151"/>
      <c r="H619" s="145"/>
      <c r="I619" s="95">
        <v>0</v>
      </c>
      <c r="J619" s="95">
        <v>400</v>
      </c>
      <c r="K619" s="95">
        <v>314.86</v>
      </c>
      <c r="L619" s="144">
        <v>0</v>
      </c>
      <c r="M619" s="145"/>
      <c r="N619" s="145"/>
      <c r="O619" s="144">
        <v>314.86</v>
      </c>
      <c r="P619" s="145"/>
      <c r="Q619" s="145"/>
      <c r="R619" s="144">
        <v>85.14</v>
      </c>
      <c r="S619" s="145"/>
      <c r="U619" s="161" t="s">
        <v>121</v>
      </c>
      <c r="V619" s="145"/>
      <c r="W619" s="144">
        <f t="shared" si="14"/>
        <v>0.78715000000000002</v>
      </c>
      <c r="X619" s="145"/>
    </row>
    <row r="620" spans="2:24" x14ac:dyDescent="0.2">
      <c r="B620" s="94" t="s">
        <v>492</v>
      </c>
      <c r="C620" s="151" t="s">
        <v>493</v>
      </c>
      <c r="D620" s="145"/>
      <c r="E620" s="145"/>
      <c r="F620" s="145"/>
      <c r="G620" s="151"/>
      <c r="H620" s="145"/>
      <c r="I620" s="95">
        <v>0</v>
      </c>
      <c r="J620" s="95">
        <v>0</v>
      </c>
      <c r="K620" s="95">
        <v>314.86</v>
      </c>
      <c r="L620" s="144">
        <v>0</v>
      </c>
      <c r="M620" s="145"/>
      <c r="N620" s="145"/>
      <c r="O620" s="144">
        <v>314.86</v>
      </c>
      <c r="P620" s="145"/>
      <c r="Q620" s="145"/>
      <c r="R620" s="144">
        <v>0</v>
      </c>
      <c r="S620" s="145"/>
      <c r="U620" s="161" t="s">
        <v>121</v>
      </c>
      <c r="V620" s="145"/>
      <c r="W620" s="161" t="s">
        <v>121</v>
      </c>
      <c r="X620" s="145"/>
    </row>
    <row r="621" spans="2:24" x14ac:dyDescent="0.2">
      <c r="B621" s="94" t="s">
        <v>311</v>
      </c>
      <c r="C621" s="151" t="s">
        <v>107</v>
      </c>
      <c r="D621" s="145"/>
      <c r="E621" s="145"/>
      <c r="F621" s="145"/>
      <c r="G621" s="151"/>
      <c r="H621" s="145"/>
      <c r="I621" s="95">
        <v>0</v>
      </c>
      <c r="J621" s="95">
        <v>0</v>
      </c>
      <c r="K621" s="95">
        <v>0</v>
      </c>
      <c r="L621" s="144">
        <v>289</v>
      </c>
      <c r="M621" s="145"/>
      <c r="N621" s="145"/>
      <c r="O621" s="144">
        <v>289</v>
      </c>
      <c r="P621" s="145"/>
      <c r="Q621" s="145"/>
      <c r="R621" s="144">
        <v>-289</v>
      </c>
      <c r="S621" s="145"/>
      <c r="U621" s="161" t="s">
        <v>121</v>
      </c>
      <c r="V621" s="145"/>
      <c r="W621" s="161" t="s">
        <v>121</v>
      </c>
      <c r="X621" s="145"/>
    </row>
    <row r="622" spans="2:24" x14ac:dyDescent="0.2">
      <c r="B622" s="94" t="s">
        <v>598</v>
      </c>
      <c r="C622" s="151" t="s">
        <v>599</v>
      </c>
      <c r="D622" s="145"/>
      <c r="E622" s="145"/>
      <c r="F622" s="145"/>
      <c r="G622" s="151"/>
      <c r="H622" s="145"/>
      <c r="I622" s="95">
        <v>0</v>
      </c>
      <c r="J622" s="95">
        <v>0</v>
      </c>
      <c r="K622" s="95">
        <v>0</v>
      </c>
      <c r="L622" s="144">
        <v>289</v>
      </c>
      <c r="M622" s="145"/>
      <c r="N622" s="145"/>
      <c r="O622" s="144">
        <v>289</v>
      </c>
      <c r="P622" s="145"/>
      <c r="Q622" s="145"/>
      <c r="R622" s="144">
        <v>0</v>
      </c>
      <c r="S622" s="145"/>
      <c r="U622" s="161" t="s">
        <v>121</v>
      </c>
      <c r="V622" s="145"/>
      <c r="W622" s="161" t="s">
        <v>121</v>
      </c>
      <c r="X622" s="145"/>
    </row>
    <row r="623" spans="2:24" ht="27.75" customHeight="1" x14ac:dyDescent="0.2">
      <c r="B623" s="94" t="s">
        <v>312</v>
      </c>
      <c r="C623" s="151" t="s">
        <v>108</v>
      </c>
      <c r="D623" s="145"/>
      <c r="E623" s="145"/>
      <c r="F623" s="145"/>
      <c r="G623" s="151"/>
      <c r="H623" s="145"/>
      <c r="I623" s="95">
        <v>470.27</v>
      </c>
      <c r="J623" s="95">
        <v>0</v>
      </c>
      <c r="K623" s="95">
        <v>0</v>
      </c>
      <c r="L623" s="144">
        <v>128.11000000000001</v>
      </c>
      <c r="M623" s="145"/>
      <c r="N623" s="145"/>
      <c r="O623" s="144">
        <v>128.11000000000001</v>
      </c>
      <c r="P623" s="145"/>
      <c r="Q623" s="145"/>
      <c r="R623" s="144">
        <v>-128.11000000000001</v>
      </c>
      <c r="S623" s="145"/>
      <c r="U623" s="144">
        <f t="shared" si="13"/>
        <v>0.2724179726540073</v>
      </c>
      <c r="V623" s="145"/>
      <c r="W623" s="161" t="s">
        <v>121</v>
      </c>
      <c r="X623" s="145"/>
    </row>
    <row r="624" spans="2:24" ht="27.75" customHeight="1" x14ac:dyDescent="0.2">
      <c r="B624" s="101">
        <v>422710</v>
      </c>
      <c r="C624" s="151" t="s">
        <v>495</v>
      </c>
      <c r="D624" s="145"/>
      <c r="E624" s="145"/>
      <c r="F624" s="145"/>
      <c r="G624" s="94"/>
      <c r="I624" s="95">
        <v>390.74</v>
      </c>
      <c r="J624" s="95">
        <v>0</v>
      </c>
      <c r="K624" s="95">
        <v>0</v>
      </c>
      <c r="L624" s="144">
        <v>0</v>
      </c>
      <c r="M624" s="145"/>
      <c r="N624" s="145"/>
      <c r="O624" s="144">
        <v>0</v>
      </c>
      <c r="P624" s="145"/>
      <c r="Q624" s="145"/>
      <c r="R624" s="144">
        <v>0</v>
      </c>
      <c r="S624" s="145"/>
      <c r="U624" s="144">
        <f>O624/I624</f>
        <v>0</v>
      </c>
      <c r="V624" s="145"/>
      <c r="W624" s="161" t="s">
        <v>121</v>
      </c>
      <c r="X624" s="145"/>
    </row>
    <row r="625" spans="2:24" x14ac:dyDescent="0.2">
      <c r="B625" s="94" t="s">
        <v>600</v>
      </c>
      <c r="C625" s="151" t="s">
        <v>601</v>
      </c>
      <c r="D625" s="145"/>
      <c r="E625" s="145"/>
      <c r="F625" s="145"/>
      <c r="G625" s="151"/>
      <c r="H625" s="145"/>
      <c r="I625" s="95">
        <v>0</v>
      </c>
      <c r="J625" s="95">
        <v>0</v>
      </c>
      <c r="K625" s="95">
        <v>0</v>
      </c>
      <c r="L625" s="144">
        <v>128.11000000000001</v>
      </c>
      <c r="M625" s="145"/>
      <c r="N625" s="145"/>
      <c r="O625" s="144">
        <v>128.11000000000001</v>
      </c>
      <c r="P625" s="145"/>
      <c r="Q625" s="145"/>
      <c r="R625" s="144">
        <v>0</v>
      </c>
      <c r="S625" s="145"/>
      <c r="U625" s="161" t="s">
        <v>121</v>
      </c>
      <c r="V625" s="145"/>
      <c r="W625" s="161" t="s">
        <v>121</v>
      </c>
      <c r="X625" s="145"/>
    </row>
    <row r="626" spans="2:24" x14ac:dyDescent="0.2">
      <c r="B626" s="101">
        <v>422730</v>
      </c>
      <c r="C626" s="94" t="s">
        <v>497</v>
      </c>
      <c r="G626" s="94"/>
      <c r="I626" s="95">
        <v>79.53</v>
      </c>
      <c r="J626" s="95">
        <v>0</v>
      </c>
      <c r="K626" s="95">
        <v>0</v>
      </c>
      <c r="L626" s="144">
        <v>0</v>
      </c>
      <c r="M626" s="145"/>
      <c r="N626" s="145"/>
      <c r="O626" s="144">
        <v>0</v>
      </c>
      <c r="P626" s="145"/>
      <c r="Q626" s="145"/>
      <c r="R626" s="144">
        <v>0</v>
      </c>
      <c r="S626" s="145"/>
      <c r="U626" s="161" t="s">
        <v>121</v>
      </c>
      <c r="V626" s="145"/>
      <c r="W626" s="161" t="s">
        <v>121</v>
      </c>
      <c r="X626" s="145"/>
    </row>
    <row r="627" spans="2:24" ht="27.75" customHeight="1" x14ac:dyDescent="0.2">
      <c r="B627" s="94" t="s">
        <v>313</v>
      </c>
      <c r="C627" s="151" t="s">
        <v>109</v>
      </c>
      <c r="D627" s="145"/>
      <c r="E627" s="145"/>
      <c r="F627" s="145"/>
      <c r="G627" s="151"/>
      <c r="H627" s="145"/>
      <c r="I627" s="95">
        <v>3110.82</v>
      </c>
      <c r="J627" s="95">
        <v>5300</v>
      </c>
      <c r="K627" s="95">
        <v>169.07</v>
      </c>
      <c r="L627" s="144">
        <v>4136.3100000000004</v>
      </c>
      <c r="M627" s="145"/>
      <c r="N627" s="145"/>
      <c r="O627" s="144">
        <v>4305.38</v>
      </c>
      <c r="P627" s="145"/>
      <c r="Q627" s="145"/>
      <c r="R627" s="144">
        <v>994.62</v>
      </c>
      <c r="S627" s="145"/>
      <c r="U627" s="144">
        <f t="shared" si="13"/>
        <v>1.384001645868292</v>
      </c>
      <c r="V627" s="145"/>
      <c r="W627" s="144">
        <f t="shared" si="14"/>
        <v>0.81233584905660383</v>
      </c>
      <c r="X627" s="145"/>
    </row>
    <row r="628" spans="2:24" x14ac:dyDescent="0.2">
      <c r="B628" s="94" t="s">
        <v>314</v>
      </c>
      <c r="C628" s="151" t="s">
        <v>110</v>
      </c>
      <c r="D628" s="145"/>
      <c r="E628" s="145"/>
      <c r="F628" s="145"/>
      <c r="G628" s="151"/>
      <c r="H628" s="145"/>
      <c r="I628" s="95">
        <v>3110.82</v>
      </c>
      <c r="J628" s="95">
        <v>5300</v>
      </c>
      <c r="K628" s="95">
        <v>169.07</v>
      </c>
      <c r="L628" s="144">
        <v>4136.3100000000004</v>
      </c>
      <c r="M628" s="145"/>
      <c r="N628" s="145"/>
      <c r="O628" s="144">
        <v>4305.38</v>
      </c>
      <c r="P628" s="145"/>
      <c r="Q628" s="145"/>
      <c r="R628" s="144">
        <v>994.62</v>
      </c>
      <c r="S628" s="145"/>
      <c r="U628" s="144">
        <f t="shared" si="13"/>
        <v>1.384001645868292</v>
      </c>
      <c r="V628" s="145"/>
      <c r="W628" s="144">
        <f t="shared" si="14"/>
        <v>0.81233584905660383</v>
      </c>
      <c r="X628" s="145"/>
    </row>
    <row r="629" spans="2:24" x14ac:dyDescent="0.2">
      <c r="B629" s="94" t="s">
        <v>498</v>
      </c>
      <c r="C629" s="151" t="s">
        <v>110</v>
      </c>
      <c r="D629" s="145"/>
      <c r="E629" s="145"/>
      <c r="F629" s="145"/>
      <c r="G629" s="151"/>
      <c r="H629" s="145"/>
      <c r="I629" s="95">
        <v>3110.82</v>
      </c>
      <c r="J629" s="95">
        <v>0</v>
      </c>
      <c r="K629" s="95">
        <v>169.07</v>
      </c>
      <c r="L629" s="144">
        <v>4136.3100000000004</v>
      </c>
      <c r="M629" s="145"/>
      <c r="N629" s="145"/>
      <c r="O629" s="144">
        <v>4305.38</v>
      </c>
      <c r="P629" s="145"/>
      <c r="Q629" s="145"/>
      <c r="R629" s="144">
        <v>0</v>
      </c>
      <c r="S629" s="145"/>
      <c r="U629" s="144">
        <f t="shared" si="13"/>
        <v>1.384001645868292</v>
      </c>
      <c r="V629" s="145"/>
      <c r="W629" s="161" t="s">
        <v>121</v>
      </c>
      <c r="X629" s="145"/>
    </row>
    <row r="630" spans="2:24" x14ac:dyDescent="0.2">
      <c r="B630" s="94" t="s">
        <v>318</v>
      </c>
      <c r="C630" s="151" t="s">
        <v>112</v>
      </c>
      <c r="D630" s="145"/>
      <c r="E630" s="145"/>
      <c r="F630" s="145"/>
      <c r="G630" s="151"/>
      <c r="H630" s="145"/>
      <c r="I630" s="95">
        <v>3406.5</v>
      </c>
      <c r="J630" s="95">
        <v>200</v>
      </c>
      <c r="K630" s="95">
        <v>1722.81</v>
      </c>
      <c r="L630" s="144">
        <v>0</v>
      </c>
      <c r="M630" s="145"/>
      <c r="N630" s="145"/>
      <c r="O630" s="144">
        <v>1722.81</v>
      </c>
      <c r="P630" s="145"/>
      <c r="Q630" s="145"/>
      <c r="R630" s="144">
        <v>-1522.81</v>
      </c>
      <c r="S630" s="145"/>
      <c r="U630" s="144">
        <f t="shared" si="13"/>
        <v>0.50574196389255832</v>
      </c>
      <c r="V630" s="145"/>
      <c r="W630" s="144">
        <f t="shared" si="14"/>
        <v>8.6140499999999989</v>
      </c>
      <c r="X630" s="145"/>
    </row>
    <row r="631" spans="2:24" x14ac:dyDescent="0.2">
      <c r="B631" s="94" t="s">
        <v>319</v>
      </c>
      <c r="C631" s="151" t="s">
        <v>113</v>
      </c>
      <c r="D631" s="145"/>
      <c r="E631" s="145"/>
      <c r="F631" s="145"/>
      <c r="G631" s="151"/>
      <c r="H631" s="145"/>
      <c r="I631" s="95">
        <v>95.89</v>
      </c>
      <c r="J631" s="95">
        <v>200</v>
      </c>
      <c r="K631" s="95">
        <v>1722.81</v>
      </c>
      <c r="L631" s="144">
        <v>0</v>
      </c>
      <c r="M631" s="145"/>
      <c r="N631" s="145"/>
      <c r="O631" s="144">
        <v>1722.81</v>
      </c>
      <c r="P631" s="145"/>
      <c r="Q631" s="145"/>
      <c r="R631" s="144">
        <v>-1522.81</v>
      </c>
      <c r="S631" s="145"/>
      <c r="U631" s="144">
        <f t="shared" si="13"/>
        <v>17.966524142246325</v>
      </c>
      <c r="V631" s="145"/>
      <c r="W631" s="144">
        <f t="shared" si="14"/>
        <v>8.6140499999999989</v>
      </c>
      <c r="X631" s="145"/>
    </row>
    <row r="632" spans="2:24" x14ac:dyDescent="0.2">
      <c r="B632" s="94" t="s">
        <v>521</v>
      </c>
      <c r="C632" s="151" t="s">
        <v>113</v>
      </c>
      <c r="D632" s="145"/>
      <c r="E632" s="145"/>
      <c r="F632" s="145"/>
      <c r="G632" s="151"/>
      <c r="H632" s="145"/>
      <c r="I632" s="95">
        <v>95.89</v>
      </c>
      <c r="J632" s="95">
        <v>0</v>
      </c>
      <c r="K632" s="95">
        <v>1722.81</v>
      </c>
      <c r="L632" s="144">
        <v>0</v>
      </c>
      <c r="M632" s="145"/>
      <c r="N632" s="145"/>
      <c r="O632" s="144">
        <v>1722.81</v>
      </c>
      <c r="P632" s="145"/>
      <c r="Q632" s="145"/>
      <c r="R632" s="144">
        <v>0</v>
      </c>
      <c r="S632" s="145"/>
      <c r="U632" s="144">
        <f t="shared" si="13"/>
        <v>17.966524142246325</v>
      </c>
      <c r="V632" s="145"/>
      <c r="W632" s="161" t="s">
        <v>121</v>
      </c>
      <c r="X632" s="145"/>
    </row>
    <row r="633" spans="2:24" x14ac:dyDescent="0.2">
      <c r="B633" s="101">
        <v>4264</v>
      </c>
      <c r="C633" s="151" t="s">
        <v>114</v>
      </c>
      <c r="D633" s="145"/>
      <c r="E633" s="145"/>
      <c r="F633" s="145"/>
      <c r="G633" s="94"/>
      <c r="I633" s="95">
        <v>3310.6</v>
      </c>
      <c r="J633" s="95">
        <v>0</v>
      </c>
      <c r="K633" s="95">
        <v>0</v>
      </c>
      <c r="L633" s="144">
        <v>0</v>
      </c>
      <c r="M633" s="145"/>
      <c r="N633" s="145"/>
      <c r="O633" s="144">
        <v>0</v>
      </c>
      <c r="P633" s="145"/>
      <c r="Q633" s="145"/>
      <c r="R633" s="144">
        <v>0</v>
      </c>
      <c r="S633" s="145"/>
      <c r="U633" s="144">
        <f>O633/I633</f>
        <v>0</v>
      </c>
      <c r="V633" s="145"/>
      <c r="W633" s="161" t="s">
        <v>121</v>
      </c>
      <c r="X633" s="145"/>
    </row>
    <row r="634" spans="2:24" x14ac:dyDescent="0.2">
      <c r="B634" s="101">
        <v>426410</v>
      </c>
      <c r="C634" s="151" t="s">
        <v>114</v>
      </c>
      <c r="D634" s="145"/>
      <c r="E634" s="145"/>
      <c r="F634" s="145"/>
      <c r="G634" s="94"/>
      <c r="I634" s="95">
        <v>3310.6</v>
      </c>
      <c r="J634" s="95">
        <v>0</v>
      </c>
      <c r="K634" s="95">
        <v>0</v>
      </c>
      <c r="L634" s="144">
        <v>0</v>
      </c>
      <c r="M634" s="145"/>
      <c r="N634" s="145"/>
      <c r="O634" s="144">
        <v>0</v>
      </c>
      <c r="P634" s="145"/>
      <c r="Q634" s="145"/>
      <c r="R634" s="144">
        <v>0</v>
      </c>
      <c r="S634" s="145"/>
      <c r="U634" s="144">
        <f>O634/I634</f>
        <v>0</v>
      </c>
      <c r="V634" s="145"/>
      <c r="W634" s="161" t="s">
        <v>121</v>
      </c>
      <c r="X634" s="145"/>
    </row>
    <row r="635" spans="2:24" ht="28.5" customHeight="1" x14ac:dyDescent="0.2">
      <c r="B635" s="115" t="s">
        <v>363</v>
      </c>
      <c r="C635" s="180" t="s">
        <v>364</v>
      </c>
      <c r="D635" s="145"/>
      <c r="E635" s="145"/>
      <c r="F635" s="145"/>
      <c r="G635" s="180"/>
      <c r="H635" s="145"/>
      <c r="I635" s="116">
        <v>0</v>
      </c>
      <c r="J635" s="116">
        <v>0</v>
      </c>
      <c r="K635" s="116">
        <v>0</v>
      </c>
      <c r="L635" s="181">
        <v>116200.29</v>
      </c>
      <c r="M635" s="145"/>
      <c r="N635" s="145"/>
      <c r="O635" s="181">
        <v>116200.29</v>
      </c>
      <c r="P635" s="145"/>
      <c r="Q635" s="145"/>
      <c r="R635" s="181">
        <v>-116200.29</v>
      </c>
      <c r="S635" s="145"/>
      <c r="U635" s="171" t="s">
        <v>121</v>
      </c>
      <c r="V635" s="145"/>
      <c r="W635" s="171" t="s">
        <v>121</v>
      </c>
      <c r="X635" s="145"/>
    </row>
    <row r="636" spans="2:24" x14ac:dyDescent="0.2">
      <c r="B636" s="94" t="s">
        <v>172</v>
      </c>
      <c r="C636" s="151" t="s">
        <v>96</v>
      </c>
      <c r="D636" s="145"/>
      <c r="E636" s="145"/>
      <c r="F636" s="145"/>
      <c r="G636" s="151"/>
      <c r="H636" s="145"/>
      <c r="I636" s="95">
        <v>0</v>
      </c>
      <c r="J636" s="95">
        <v>0</v>
      </c>
      <c r="K636" s="95">
        <v>0</v>
      </c>
      <c r="L636" s="144">
        <v>116200.29</v>
      </c>
      <c r="M636" s="145"/>
      <c r="N636" s="145"/>
      <c r="O636" s="144">
        <v>116200.29</v>
      </c>
      <c r="P636" s="145"/>
      <c r="Q636" s="145"/>
      <c r="R636" s="144">
        <v>-116200.29</v>
      </c>
      <c r="S636" s="145"/>
      <c r="U636" s="161" t="s">
        <v>121</v>
      </c>
      <c r="V636" s="145"/>
      <c r="W636" s="161" t="s">
        <v>121</v>
      </c>
      <c r="X636" s="145"/>
    </row>
    <row r="637" spans="2:24" x14ac:dyDescent="0.2">
      <c r="B637" s="94" t="s">
        <v>229</v>
      </c>
      <c r="C637" s="151" t="s">
        <v>43</v>
      </c>
      <c r="D637" s="145"/>
      <c r="E637" s="145"/>
      <c r="F637" s="145"/>
      <c r="G637" s="151"/>
      <c r="H637" s="145"/>
      <c r="I637" s="95">
        <v>0</v>
      </c>
      <c r="J637" s="95">
        <v>0</v>
      </c>
      <c r="K637" s="95">
        <v>0</v>
      </c>
      <c r="L637" s="144">
        <v>116200.29</v>
      </c>
      <c r="M637" s="145"/>
      <c r="N637" s="145"/>
      <c r="O637" s="144">
        <v>116200.29</v>
      </c>
      <c r="P637" s="145"/>
      <c r="Q637" s="145"/>
      <c r="R637" s="144">
        <v>-116200.29</v>
      </c>
      <c r="S637" s="145"/>
      <c r="U637" s="161" t="s">
        <v>121</v>
      </c>
      <c r="V637" s="145"/>
      <c r="W637" s="161" t="s">
        <v>121</v>
      </c>
      <c r="X637" s="145"/>
    </row>
    <row r="638" spans="2:24" x14ac:dyDescent="0.2">
      <c r="B638" s="94" t="s">
        <v>230</v>
      </c>
      <c r="C638" s="151" t="s">
        <v>231</v>
      </c>
      <c r="D638" s="145"/>
      <c r="E638" s="145"/>
      <c r="F638" s="145"/>
      <c r="G638" s="151"/>
      <c r="H638" s="145"/>
      <c r="I638" s="95">
        <v>0</v>
      </c>
      <c r="J638" s="95">
        <v>0</v>
      </c>
      <c r="K638" s="95">
        <v>0</v>
      </c>
      <c r="L638" s="144">
        <v>116200.29</v>
      </c>
      <c r="M638" s="145"/>
      <c r="N638" s="145"/>
      <c r="O638" s="144">
        <v>116200.29</v>
      </c>
      <c r="P638" s="145"/>
      <c r="Q638" s="145"/>
      <c r="R638" s="144">
        <v>-116200.29</v>
      </c>
      <c r="S638" s="145"/>
      <c r="U638" s="161" t="s">
        <v>121</v>
      </c>
      <c r="V638" s="145"/>
      <c r="W638" s="161" t="s">
        <v>121</v>
      </c>
      <c r="X638" s="145"/>
    </row>
    <row r="639" spans="2:24" x14ac:dyDescent="0.2">
      <c r="B639" s="94" t="s">
        <v>232</v>
      </c>
      <c r="C639" s="151" t="s">
        <v>45</v>
      </c>
      <c r="D639" s="145"/>
      <c r="E639" s="145"/>
      <c r="F639" s="145"/>
      <c r="G639" s="151"/>
      <c r="H639" s="145"/>
      <c r="I639" s="95">
        <v>0</v>
      </c>
      <c r="J639" s="95">
        <v>0</v>
      </c>
      <c r="K639" s="95">
        <v>0</v>
      </c>
      <c r="L639" s="144">
        <v>116200.29</v>
      </c>
      <c r="M639" s="145"/>
      <c r="N639" s="145"/>
      <c r="O639" s="144">
        <v>116200.29</v>
      </c>
      <c r="P639" s="145"/>
      <c r="Q639" s="145"/>
      <c r="R639" s="144">
        <v>-116200.29</v>
      </c>
      <c r="S639" s="145"/>
      <c r="U639" s="161" t="s">
        <v>121</v>
      </c>
      <c r="V639" s="145"/>
      <c r="W639" s="161" t="s">
        <v>121</v>
      </c>
      <c r="X639" s="145"/>
    </row>
    <row r="640" spans="2:24" x14ac:dyDescent="0.2">
      <c r="B640" s="94" t="s">
        <v>382</v>
      </c>
      <c r="C640" s="151" t="s">
        <v>383</v>
      </c>
      <c r="D640" s="145"/>
      <c r="E640" s="145"/>
      <c r="F640" s="145"/>
      <c r="G640" s="151"/>
      <c r="H640" s="145"/>
      <c r="I640" s="95">
        <v>0</v>
      </c>
      <c r="J640" s="95">
        <v>0</v>
      </c>
      <c r="K640" s="95">
        <v>0</v>
      </c>
      <c r="L640" s="144">
        <v>116200.29</v>
      </c>
      <c r="M640" s="145"/>
      <c r="N640" s="145"/>
      <c r="O640" s="144">
        <v>116200.29</v>
      </c>
      <c r="P640" s="145"/>
      <c r="Q640" s="145"/>
      <c r="R640" s="144">
        <v>0</v>
      </c>
      <c r="S640" s="145"/>
      <c r="U640" s="161" t="s">
        <v>121</v>
      </c>
      <c r="V640" s="145"/>
      <c r="W640" s="161" t="s">
        <v>121</v>
      </c>
      <c r="X640" s="145"/>
    </row>
    <row r="641" spans="2:24" ht="30.75" customHeight="1" x14ac:dyDescent="0.2">
      <c r="B641" s="115" t="s">
        <v>367</v>
      </c>
      <c r="C641" s="180" t="s">
        <v>368</v>
      </c>
      <c r="D641" s="145"/>
      <c r="E641" s="145"/>
      <c r="F641" s="145"/>
      <c r="G641" s="180"/>
      <c r="H641" s="145"/>
      <c r="I641" s="116">
        <v>968.68</v>
      </c>
      <c r="J641" s="116">
        <v>22400</v>
      </c>
      <c r="K641" s="116">
        <v>629.78</v>
      </c>
      <c r="L641" s="181">
        <v>8804.02</v>
      </c>
      <c r="M641" s="145"/>
      <c r="N641" s="145"/>
      <c r="O641" s="181">
        <v>9433.7999999999993</v>
      </c>
      <c r="P641" s="145"/>
      <c r="Q641" s="145"/>
      <c r="R641" s="181">
        <v>12966.2</v>
      </c>
      <c r="S641" s="145"/>
      <c r="U641" s="181">
        <f t="shared" si="13"/>
        <v>9.7388198373043728</v>
      </c>
      <c r="V641" s="145"/>
      <c r="W641" s="181">
        <f t="shared" si="14"/>
        <v>0.42115178571428569</v>
      </c>
      <c r="X641" s="145"/>
    </row>
    <row r="642" spans="2:24" x14ac:dyDescent="0.2">
      <c r="B642" s="94" t="s">
        <v>172</v>
      </c>
      <c r="C642" s="151" t="s">
        <v>96</v>
      </c>
      <c r="D642" s="145"/>
      <c r="E642" s="145"/>
      <c r="F642" s="145"/>
      <c r="G642" s="151"/>
      <c r="H642" s="145"/>
      <c r="I642" s="95">
        <v>968.68</v>
      </c>
      <c r="J642" s="95">
        <v>22400</v>
      </c>
      <c r="K642" s="95">
        <v>629.78</v>
      </c>
      <c r="L642" s="144">
        <v>8804.02</v>
      </c>
      <c r="M642" s="145"/>
      <c r="N642" s="145"/>
      <c r="O642" s="144">
        <v>9433.7999999999993</v>
      </c>
      <c r="P642" s="145"/>
      <c r="Q642" s="145"/>
      <c r="R642" s="144">
        <v>12966.2</v>
      </c>
      <c r="S642" s="145"/>
      <c r="U642" s="144">
        <f t="shared" si="13"/>
        <v>9.7388198373043728</v>
      </c>
      <c r="V642" s="145"/>
      <c r="W642" s="144">
        <f t="shared" si="14"/>
        <v>0.42115178571428569</v>
      </c>
      <c r="X642" s="145"/>
    </row>
    <row r="643" spans="2:24" x14ac:dyDescent="0.2">
      <c r="B643" s="94" t="s">
        <v>241</v>
      </c>
      <c r="C643" s="151" t="s">
        <v>52</v>
      </c>
      <c r="D643" s="145"/>
      <c r="E643" s="145"/>
      <c r="F643" s="145"/>
      <c r="G643" s="151"/>
      <c r="H643" s="145"/>
      <c r="I643" s="95">
        <v>968.68</v>
      </c>
      <c r="J643" s="95">
        <v>22400</v>
      </c>
      <c r="K643" s="95">
        <v>629.78</v>
      </c>
      <c r="L643" s="144">
        <v>8804.02</v>
      </c>
      <c r="M643" s="145"/>
      <c r="N643" s="145"/>
      <c r="O643" s="144">
        <v>9433.7999999999993</v>
      </c>
      <c r="P643" s="145"/>
      <c r="Q643" s="145"/>
      <c r="R643" s="144">
        <v>12966.2</v>
      </c>
      <c r="S643" s="145"/>
      <c r="U643" s="144">
        <f t="shared" si="13"/>
        <v>9.7388198373043728</v>
      </c>
      <c r="V643" s="145"/>
      <c r="W643" s="144">
        <f t="shared" si="14"/>
        <v>0.42115178571428569</v>
      </c>
      <c r="X643" s="145"/>
    </row>
    <row r="644" spans="2:24" x14ac:dyDescent="0.2">
      <c r="B644" s="94" t="s">
        <v>242</v>
      </c>
      <c r="C644" s="151" t="s">
        <v>53</v>
      </c>
      <c r="D644" s="145"/>
      <c r="E644" s="145"/>
      <c r="F644" s="145"/>
      <c r="G644" s="151"/>
      <c r="H644" s="145"/>
      <c r="I644" s="95">
        <v>0</v>
      </c>
      <c r="J644" s="95">
        <v>21100</v>
      </c>
      <c r="K644" s="95">
        <v>0</v>
      </c>
      <c r="L644" s="144">
        <v>8609.93</v>
      </c>
      <c r="M644" s="145"/>
      <c r="N644" s="145"/>
      <c r="O644" s="144">
        <v>8609.93</v>
      </c>
      <c r="P644" s="145"/>
      <c r="Q644" s="145"/>
      <c r="R644" s="144">
        <v>12490.07</v>
      </c>
      <c r="S644" s="145"/>
      <c r="U644" s="161" t="s">
        <v>121</v>
      </c>
      <c r="V644" s="145"/>
      <c r="W644" s="144">
        <f t="shared" si="14"/>
        <v>0.40805355450236969</v>
      </c>
      <c r="X644" s="145"/>
    </row>
    <row r="645" spans="2:24" x14ac:dyDescent="0.2">
      <c r="B645" s="94" t="s">
        <v>243</v>
      </c>
      <c r="C645" s="151" t="s">
        <v>54</v>
      </c>
      <c r="D645" s="145"/>
      <c r="E645" s="145"/>
      <c r="F645" s="145"/>
      <c r="G645" s="151"/>
      <c r="H645" s="145"/>
      <c r="I645" s="95">
        <v>0</v>
      </c>
      <c r="J645" s="95">
        <v>17700</v>
      </c>
      <c r="K645" s="95">
        <v>0</v>
      </c>
      <c r="L645" s="144">
        <v>5729.93</v>
      </c>
      <c r="M645" s="145"/>
      <c r="N645" s="145"/>
      <c r="O645" s="144">
        <v>5729.93</v>
      </c>
      <c r="P645" s="145"/>
      <c r="Q645" s="145"/>
      <c r="R645" s="144">
        <v>11970.07</v>
      </c>
      <c r="S645" s="145"/>
      <c r="U645" s="161" t="s">
        <v>121</v>
      </c>
      <c r="V645" s="145"/>
      <c r="W645" s="144">
        <f t="shared" si="14"/>
        <v>0.32372485875706214</v>
      </c>
      <c r="X645" s="145"/>
    </row>
    <row r="646" spans="2:24" x14ac:dyDescent="0.2">
      <c r="B646" s="94" t="s">
        <v>526</v>
      </c>
      <c r="C646" s="151" t="s">
        <v>527</v>
      </c>
      <c r="D646" s="145"/>
      <c r="E646" s="145"/>
      <c r="F646" s="145"/>
      <c r="G646" s="151"/>
      <c r="H646" s="145"/>
      <c r="I646" s="95">
        <v>0</v>
      </c>
      <c r="J646" s="95">
        <v>0</v>
      </c>
      <c r="K646" s="95">
        <v>0</v>
      </c>
      <c r="L646" s="144">
        <v>4031.74</v>
      </c>
      <c r="M646" s="145"/>
      <c r="N646" s="145"/>
      <c r="O646" s="144">
        <v>4031.74</v>
      </c>
      <c r="P646" s="145"/>
      <c r="Q646" s="145"/>
      <c r="R646" s="144">
        <v>0</v>
      </c>
      <c r="S646" s="145"/>
      <c r="U646" s="161" t="s">
        <v>121</v>
      </c>
      <c r="V646" s="145"/>
      <c r="W646" s="161" t="s">
        <v>121</v>
      </c>
      <c r="X646" s="145"/>
    </row>
    <row r="647" spans="2:24" ht="25.5" customHeight="1" x14ac:dyDescent="0.2">
      <c r="B647" s="94" t="s">
        <v>529</v>
      </c>
      <c r="C647" s="151" t="s">
        <v>530</v>
      </c>
      <c r="D647" s="145"/>
      <c r="E647" s="145"/>
      <c r="F647" s="145"/>
      <c r="G647" s="151"/>
      <c r="H647" s="145"/>
      <c r="I647" s="95">
        <v>0</v>
      </c>
      <c r="J647" s="95">
        <v>0</v>
      </c>
      <c r="K647" s="95">
        <v>0</v>
      </c>
      <c r="L647" s="144">
        <v>515.1</v>
      </c>
      <c r="M647" s="145"/>
      <c r="N647" s="145"/>
      <c r="O647" s="144">
        <v>515.1</v>
      </c>
      <c r="P647" s="145"/>
      <c r="Q647" s="145"/>
      <c r="R647" s="144">
        <v>0</v>
      </c>
      <c r="S647" s="145"/>
      <c r="U647" s="161" t="s">
        <v>121</v>
      </c>
      <c r="V647" s="145"/>
      <c r="W647" s="161" t="s">
        <v>121</v>
      </c>
      <c r="X647" s="145"/>
    </row>
    <row r="648" spans="2:24" ht="22.5" customHeight="1" x14ac:dyDescent="0.2">
      <c r="B648" s="94" t="s">
        <v>532</v>
      </c>
      <c r="C648" s="151" t="s">
        <v>533</v>
      </c>
      <c r="D648" s="145"/>
      <c r="E648" s="145"/>
      <c r="F648" s="145"/>
      <c r="G648" s="151"/>
      <c r="H648" s="145"/>
      <c r="I648" s="95">
        <v>0</v>
      </c>
      <c r="J648" s="95">
        <v>0</v>
      </c>
      <c r="K648" s="95">
        <v>0</v>
      </c>
      <c r="L648" s="144">
        <v>1183.0899999999999</v>
      </c>
      <c r="M648" s="145"/>
      <c r="N648" s="145"/>
      <c r="O648" s="144">
        <v>1183.0899999999999</v>
      </c>
      <c r="P648" s="145"/>
      <c r="Q648" s="145"/>
      <c r="R648" s="144">
        <v>0</v>
      </c>
      <c r="S648" s="145"/>
      <c r="U648" s="161" t="s">
        <v>121</v>
      </c>
      <c r="V648" s="145"/>
      <c r="W648" s="161" t="s">
        <v>121</v>
      </c>
      <c r="X648" s="145"/>
    </row>
    <row r="649" spans="2:24" x14ac:dyDescent="0.2">
      <c r="B649" s="94" t="s">
        <v>245</v>
      </c>
      <c r="C649" s="151" t="s">
        <v>56</v>
      </c>
      <c r="D649" s="145"/>
      <c r="E649" s="145"/>
      <c r="F649" s="145"/>
      <c r="G649" s="151"/>
      <c r="H649" s="145"/>
      <c r="I649" s="95">
        <v>0</v>
      </c>
      <c r="J649" s="95">
        <v>3400</v>
      </c>
      <c r="K649" s="95">
        <v>0</v>
      </c>
      <c r="L649" s="144">
        <v>2880</v>
      </c>
      <c r="M649" s="145"/>
      <c r="N649" s="145"/>
      <c r="O649" s="144">
        <v>2880</v>
      </c>
      <c r="P649" s="145"/>
      <c r="Q649" s="145"/>
      <c r="R649" s="144">
        <v>520</v>
      </c>
      <c r="S649" s="145"/>
      <c r="U649" s="161" t="s">
        <v>121</v>
      </c>
      <c r="V649" s="145"/>
      <c r="W649" s="144">
        <f t="shared" si="14"/>
        <v>0.84705882352941175</v>
      </c>
      <c r="X649" s="145"/>
    </row>
    <row r="650" spans="2:24" x14ac:dyDescent="0.2">
      <c r="B650" s="94" t="s">
        <v>414</v>
      </c>
      <c r="C650" s="151" t="s">
        <v>415</v>
      </c>
      <c r="D650" s="145"/>
      <c r="E650" s="145"/>
      <c r="F650" s="145"/>
      <c r="G650" s="151"/>
      <c r="H650" s="145"/>
      <c r="I650" s="95">
        <v>0</v>
      </c>
      <c r="J650" s="95">
        <v>0</v>
      </c>
      <c r="K650" s="95">
        <v>0</v>
      </c>
      <c r="L650" s="144">
        <v>2880</v>
      </c>
      <c r="M650" s="145"/>
      <c r="N650" s="145"/>
      <c r="O650" s="144">
        <v>2880</v>
      </c>
      <c r="P650" s="145"/>
      <c r="Q650" s="145"/>
      <c r="R650" s="144">
        <v>0</v>
      </c>
      <c r="S650" s="145"/>
      <c r="U650" s="161" t="s">
        <v>121</v>
      </c>
      <c r="V650" s="145"/>
      <c r="W650" s="161" t="s">
        <v>121</v>
      </c>
      <c r="X650" s="145"/>
    </row>
    <row r="651" spans="2:24" x14ac:dyDescent="0.2">
      <c r="B651" s="94" t="s">
        <v>247</v>
      </c>
      <c r="C651" s="151" t="s">
        <v>58</v>
      </c>
      <c r="D651" s="145"/>
      <c r="E651" s="145"/>
      <c r="F651" s="145"/>
      <c r="G651" s="151"/>
      <c r="H651" s="145"/>
      <c r="I651" s="95">
        <v>968.68</v>
      </c>
      <c r="J651" s="95">
        <v>1300</v>
      </c>
      <c r="K651" s="95">
        <v>629.78</v>
      </c>
      <c r="L651" s="144">
        <v>97.94</v>
      </c>
      <c r="M651" s="145"/>
      <c r="N651" s="145"/>
      <c r="O651" s="144">
        <v>727.72</v>
      </c>
      <c r="P651" s="145"/>
      <c r="Q651" s="145"/>
      <c r="R651" s="144">
        <v>572.28</v>
      </c>
      <c r="S651" s="145"/>
      <c r="U651" s="144">
        <f t="shared" si="13"/>
        <v>0.75124912251724008</v>
      </c>
      <c r="V651" s="145"/>
      <c r="W651" s="144">
        <f t="shared" si="14"/>
        <v>0.55978461538461544</v>
      </c>
      <c r="X651" s="145"/>
    </row>
    <row r="652" spans="2:24" x14ac:dyDescent="0.2">
      <c r="B652" s="94" t="s">
        <v>249</v>
      </c>
      <c r="C652" s="151" t="s">
        <v>60</v>
      </c>
      <c r="D652" s="145"/>
      <c r="E652" s="145"/>
      <c r="F652" s="145"/>
      <c r="G652" s="151"/>
      <c r="H652" s="145"/>
      <c r="I652" s="95">
        <v>968.68</v>
      </c>
      <c r="J652" s="95">
        <v>1300</v>
      </c>
      <c r="K652" s="95">
        <v>629.78</v>
      </c>
      <c r="L652" s="144">
        <v>97.94</v>
      </c>
      <c r="M652" s="145"/>
      <c r="N652" s="145"/>
      <c r="O652" s="144">
        <v>727.72</v>
      </c>
      <c r="P652" s="145"/>
      <c r="Q652" s="145"/>
      <c r="R652" s="144">
        <v>572.28</v>
      </c>
      <c r="S652" s="145"/>
      <c r="U652" s="144">
        <f t="shared" si="13"/>
        <v>0.75124912251724008</v>
      </c>
      <c r="V652" s="145"/>
      <c r="W652" s="144">
        <f t="shared" si="14"/>
        <v>0.55978461538461544</v>
      </c>
      <c r="X652" s="145"/>
    </row>
    <row r="653" spans="2:24" x14ac:dyDescent="0.2">
      <c r="B653" s="94" t="s">
        <v>540</v>
      </c>
      <c r="C653" s="151" t="s">
        <v>541</v>
      </c>
      <c r="D653" s="145"/>
      <c r="E653" s="145"/>
      <c r="F653" s="145"/>
      <c r="G653" s="151"/>
      <c r="H653" s="145"/>
      <c r="I653" s="95">
        <v>968.68</v>
      </c>
      <c r="J653" s="95">
        <v>0</v>
      </c>
      <c r="K653" s="95">
        <v>629.78</v>
      </c>
      <c r="L653" s="144">
        <v>97.94</v>
      </c>
      <c r="M653" s="145"/>
      <c r="N653" s="145"/>
      <c r="O653" s="144">
        <v>727.72</v>
      </c>
      <c r="P653" s="145"/>
      <c r="Q653" s="145"/>
      <c r="R653" s="144">
        <v>0</v>
      </c>
      <c r="S653" s="145"/>
      <c r="U653" s="144">
        <f t="shared" ref="U653:U704" si="15">O653/I653</f>
        <v>0.75124912251724008</v>
      </c>
      <c r="V653" s="145"/>
      <c r="W653" s="161" t="s">
        <v>121</v>
      </c>
      <c r="X653" s="145"/>
    </row>
    <row r="654" spans="2:24" x14ac:dyDescent="0.2">
      <c r="B654" s="94" t="s">
        <v>269</v>
      </c>
      <c r="C654" s="151" t="s">
        <v>77</v>
      </c>
      <c r="D654" s="145"/>
      <c r="E654" s="145"/>
      <c r="F654" s="145"/>
      <c r="G654" s="151"/>
      <c r="H654" s="145"/>
      <c r="I654" s="95">
        <v>0</v>
      </c>
      <c r="J654" s="95">
        <v>0</v>
      </c>
      <c r="K654" s="95">
        <v>0</v>
      </c>
      <c r="L654" s="144">
        <v>96.15</v>
      </c>
      <c r="M654" s="145"/>
      <c r="N654" s="145"/>
      <c r="O654" s="144">
        <v>96.15</v>
      </c>
      <c r="P654" s="145"/>
      <c r="Q654" s="145"/>
      <c r="R654" s="144">
        <v>-96.15</v>
      </c>
      <c r="S654" s="145"/>
      <c r="U654" s="161" t="s">
        <v>121</v>
      </c>
      <c r="V654" s="145"/>
      <c r="W654" s="161" t="s">
        <v>121</v>
      </c>
      <c r="X654" s="145"/>
    </row>
    <row r="655" spans="2:24" x14ac:dyDescent="0.2">
      <c r="B655" s="94" t="s">
        <v>272</v>
      </c>
      <c r="C655" s="151" t="s">
        <v>79</v>
      </c>
      <c r="D655" s="145"/>
      <c r="E655" s="145"/>
      <c r="F655" s="145"/>
      <c r="G655" s="151"/>
      <c r="H655" s="145"/>
      <c r="I655" s="95">
        <v>0</v>
      </c>
      <c r="J655" s="95">
        <v>0</v>
      </c>
      <c r="K655" s="95">
        <v>0</v>
      </c>
      <c r="L655" s="144">
        <v>96.15</v>
      </c>
      <c r="M655" s="145"/>
      <c r="N655" s="145"/>
      <c r="O655" s="144">
        <v>96.15</v>
      </c>
      <c r="P655" s="145"/>
      <c r="Q655" s="145"/>
      <c r="R655" s="144">
        <v>-96.15</v>
      </c>
      <c r="S655" s="145"/>
      <c r="U655" s="161" t="s">
        <v>121</v>
      </c>
      <c r="V655" s="145"/>
      <c r="W655" s="161" t="s">
        <v>121</v>
      </c>
      <c r="X655" s="145"/>
    </row>
    <row r="656" spans="2:24" x14ac:dyDescent="0.2">
      <c r="B656" s="94" t="s">
        <v>564</v>
      </c>
      <c r="C656" s="151" t="s">
        <v>565</v>
      </c>
      <c r="D656" s="145"/>
      <c r="E656" s="145"/>
      <c r="F656" s="145"/>
      <c r="G656" s="151"/>
      <c r="H656" s="145"/>
      <c r="I656" s="95">
        <v>0</v>
      </c>
      <c r="J656" s="95">
        <v>0</v>
      </c>
      <c r="K656" s="95">
        <v>0</v>
      </c>
      <c r="L656" s="144">
        <v>96.15</v>
      </c>
      <c r="M656" s="145"/>
      <c r="N656" s="145"/>
      <c r="O656" s="144">
        <v>96.15</v>
      </c>
      <c r="P656" s="145"/>
      <c r="Q656" s="145"/>
      <c r="R656" s="144">
        <v>0</v>
      </c>
      <c r="S656" s="145"/>
      <c r="U656" s="161" t="s">
        <v>121</v>
      </c>
      <c r="V656" s="145"/>
      <c r="W656" s="161" t="s">
        <v>121</v>
      </c>
      <c r="X656" s="145"/>
    </row>
    <row r="657" spans="2:24" x14ac:dyDescent="0.2">
      <c r="B657" s="115" t="s">
        <v>372</v>
      </c>
      <c r="C657" s="180" t="s">
        <v>373</v>
      </c>
      <c r="D657" s="145"/>
      <c r="E657" s="145"/>
      <c r="F657" s="145"/>
      <c r="G657" s="180"/>
      <c r="H657" s="145"/>
      <c r="I657" s="116">
        <v>0</v>
      </c>
      <c r="J657" s="116">
        <v>9500</v>
      </c>
      <c r="K657" s="116">
        <v>9458.83</v>
      </c>
      <c r="L657" s="181">
        <v>0</v>
      </c>
      <c r="M657" s="145"/>
      <c r="N657" s="145"/>
      <c r="O657" s="181">
        <v>9458.83</v>
      </c>
      <c r="P657" s="145"/>
      <c r="Q657" s="145"/>
      <c r="R657" s="181">
        <v>41.17</v>
      </c>
      <c r="S657" s="145"/>
      <c r="U657" s="171" t="s">
        <v>121</v>
      </c>
      <c r="V657" s="145"/>
      <c r="W657" s="181">
        <f t="shared" ref="W657:W703" si="16">O657/J657</f>
        <v>0.99566631578947362</v>
      </c>
      <c r="X657" s="145"/>
    </row>
    <row r="658" spans="2:24" x14ac:dyDescent="0.2">
      <c r="B658" s="94" t="s">
        <v>172</v>
      </c>
      <c r="C658" s="151" t="s">
        <v>96</v>
      </c>
      <c r="D658" s="145"/>
      <c r="E658" s="145"/>
      <c r="F658" s="145"/>
      <c r="G658" s="151"/>
      <c r="H658" s="145"/>
      <c r="I658" s="95">
        <v>0</v>
      </c>
      <c r="J658" s="95">
        <v>9500</v>
      </c>
      <c r="K658" s="95">
        <v>9458.83</v>
      </c>
      <c r="L658" s="144">
        <v>0</v>
      </c>
      <c r="M658" s="145"/>
      <c r="N658" s="145"/>
      <c r="O658" s="144">
        <v>9458.83</v>
      </c>
      <c r="P658" s="145"/>
      <c r="Q658" s="145"/>
      <c r="R658" s="144">
        <v>41.17</v>
      </c>
      <c r="S658" s="145"/>
      <c r="U658" s="161" t="s">
        <v>121</v>
      </c>
      <c r="V658" s="145"/>
      <c r="W658" s="144">
        <f t="shared" si="16"/>
        <v>0.99566631578947362</v>
      </c>
      <c r="X658" s="145"/>
    </row>
    <row r="659" spans="2:24" x14ac:dyDescent="0.2">
      <c r="B659" s="94" t="s">
        <v>241</v>
      </c>
      <c r="C659" s="151" t="s">
        <v>52</v>
      </c>
      <c r="D659" s="145"/>
      <c r="E659" s="145"/>
      <c r="F659" s="145"/>
      <c r="G659" s="151"/>
      <c r="H659" s="145"/>
      <c r="I659" s="95">
        <v>0</v>
      </c>
      <c r="J659" s="95">
        <v>9500</v>
      </c>
      <c r="K659" s="95">
        <v>9458.83</v>
      </c>
      <c r="L659" s="144">
        <v>0</v>
      </c>
      <c r="M659" s="145"/>
      <c r="N659" s="145"/>
      <c r="O659" s="144">
        <v>9458.83</v>
      </c>
      <c r="P659" s="145"/>
      <c r="Q659" s="145"/>
      <c r="R659" s="144">
        <v>41.17</v>
      </c>
      <c r="S659" s="145"/>
      <c r="U659" s="161" t="s">
        <v>121</v>
      </c>
      <c r="V659" s="145"/>
      <c r="W659" s="144">
        <f t="shared" si="16"/>
        <v>0.99566631578947362</v>
      </c>
      <c r="X659" s="145"/>
    </row>
    <row r="660" spans="2:24" x14ac:dyDescent="0.2">
      <c r="B660" s="94" t="s">
        <v>255</v>
      </c>
      <c r="C660" s="151" t="s">
        <v>65</v>
      </c>
      <c r="D660" s="145"/>
      <c r="E660" s="145"/>
      <c r="F660" s="145"/>
      <c r="G660" s="151"/>
      <c r="H660" s="145"/>
      <c r="I660" s="95">
        <v>0</v>
      </c>
      <c r="J660" s="95">
        <v>9500</v>
      </c>
      <c r="K660" s="95">
        <v>9458.83</v>
      </c>
      <c r="L660" s="144">
        <v>0</v>
      </c>
      <c r="M660" s="145"/>
      <c r="N660" s="145"/>
      <c r="O660" s="144">
        <v>9458.83</v>
      </c>
      <c r="P660" s="145"/>
      <c r="Q660" s="145"/>
      <c r="R660" s="144">
        <v>41.17</v>
      </c>
      <c r="S660" s="145"/>
      <c r="U660" s="161" t="s">
        <v>121</v>
      </c>
      <c r="V660" s="145"/>
      <c r="W660" s="144">
        <f t="shared" si="16"/>
        <v>0.99566631578947362</v>
      </c>
      <c r="X660" s="145"/>
    </row>
    <row r="661" spans="2:24" ht="26.25" customHeight="1" x14ac:dyDescent="0.2">
      <c r="B661" s="94" t="s">
        <v>257</v>
      </c>
      <c r="C661" s="151" t="s">
        <v>258</v>
      </c>
      <c r="D661" s="145"/>
      <c r="E661" s="145"/>
      <c r="F661" s="145"/>
      <c r="G661" s="151"/>
      <c r="H661" s="145"/>
      <c r="I661" s="95">
        <v>0</v>
      </c>
      <c r="J661" s="95">
        <v>9500</v>
      </c>
      <c r="K661" s="95">
        <v>9458.83</v>
      </c>
      <c r="L661" s="144">
        <v>0</v>
      </c>
      <c r="M661" s="145"/>
      <c r="N661" s="145"/>
      <c r="O661" s="144">
        <v>9458.83</v>
      </c>
      <c r="P661" s="145"/>
      <c r="Q661" s="145"/>
      <c r="R661" s="144">
        <v>41.17</v>
      </c>
      <c r="S661" s="145"/>
      <c r="U661" s="161" t="s">
        <v>121</v>
      </c>
      <c r="V661" s="145"/>
      <c r="W661" s="144">
        <f t="shared" si="16"/>
        <v>0.99566631578947362</v>
      </c>
      <c r="X661" s="145"/>
    </row>
    <row r="662" spans="2:24" ht="23.25" customHeight="1" x14ac:dyDescent="0.2">
      <c r="B662" s="94" t="s">
        <v>399</v>
      </c>
      <c r="C662" s="151" t="s">
        <v>400</v>
      </c>
      <c r="D662" s="145"/>
      <c r="E662" s="145"/>
      <c r="F662" s="145"/>
      <c r="G662" s="151"/>
      <c r="H662" s="145"/>
      <c r="I662" s="95">
        <v>0</v>
      </c>
      <c r="J662" s="95">
        <v>0</v>
      </c>
      <c r="K662" s="95">
        <v>9458.83</v>
      </c>
      <c r="L662" s="144">
        <v>0</v>
      </c>
      <c r="M662" s="145"/>
      <c r="N662" s="145"/>
      <c r="O662" s="144">
        <v>9458.83</v>
      </c>
      <c r="P662" s="145"/>
      <c r="Q662" s="145"/>
      <c r="R662" s="144">
        <v>0</v>
      </c>
      <c r="S662" s="145"/>
      <c r="U662" s="161" t="s">
        <v>121</v>
      </c>
      <c r="V662" s="145"/>
      <c r="W662" s="161" t="s">
        <v>121</v>
      </c>
      <c r="X662" s="145"/>
    </row>
    <row r="663" spans="2:24" x14ac:dyDescent="0.2">
      <c r="B663" s="113" t="s">
        <v>374</v>
      </c>
      <c r="C663" s="182" t="s">
        <v>375</v>
      </c>
      <c r="D663" s="145"/>
      <c r="E663" s="145"/>
      <c r="F663" s="145"/>
      <c r="G663" s="182"/>
      <c r="H663" s="145"/>
      <c r="I663" s="114">
        <v>20978.75</v>
      </c>
      <c r="J663" s="114">
        <v>0</v>
      </c>
      <c r="K663" s="114">
        <v>805.34</v>
      </c>
      <c r="L663" s="183">
        <v>9491.9500000000007</v>
      </c>
      <c r="M663" s="145"/>
      <c r="N663" s="145"/>
      <c r="O663" s="183">
        <v>10297.290000000001</v>
      </c>
      <c r="P663" s="145"/>
      <c r="Q663" s="145"/>
      <c r="R663" s="183">
        <v>-10297.290000000001</v>
      </c>
      <c r="S663" s="145"/>
      <c r="U663" s="183">
        <f t="shared" si="15"/>
        <v>0.49084383006613841</v>
      </c>
      <c r="V663" s="145"/>
      <c r="W663" s="169" t="s">
        <v>121</v>
      </c>
      <c r="X663" s="145"/>
    </row>
    <row r="664" spans="2:24" x14ac:dyDescent="0.2">
      <c r="B664" s="115" t="s">
        <v>376</v>
      </c>
      <c r="C664" s="180" t="s">
        <v>375</v>
      </c>
      <c r="D664" s="145"/>
      <c r="E664" s="145"/>
      <c r="F664" s="145"/>
      <c r="G664" s="180"/>
      <c r="H664" s="145"/>
      <c r="I664" s="116">
        <v>20978.75</v>
      </c>
      <c r="J664" s="116">
        <v>0</v>
      </c>
      <c r="K664" s="116">
        <v>805.34</v>
      </c>
      <c r="L664" s="181">
        <v>9491.9500000000007</v>
      </c>
      <c r="M664" s="145"/>
      <c r="N664" s="145"/>
      <c r="O664" s="181">
        <v>10297.290000000001</v>
      </c>
      <c r="P664" s="145"/>
      <c r="Q664" s="145"/>
      <c r="R664" s="181">
        <v>-10297.290000000001</v>
      </c>
      <c r="S664" s="145"/>
      <c r="U664" s="181">
        <f t="shared" si="15"/>
        <v>0.49084383006613841</v>
      </c>
      <c r="V664" s="145"/>
      <c r="W664" s="171" t="s">
        <v>121</v>
      </c>
      <c r="X664" s="145"/>
    </row>
    <row r="665" spans="2:24" x14ac:dyDescent="0.2">
      <c r="B665" s="94" t="s">
        <v>172</v>
      </c>
      <c r="C665" s="151" t="s">
        <v>96</v>
      </c>
      <c r="D665" s="145"/>
      <c r="E665" s="145"/>
      <c r="F665" s="145"/>
      <c r="G665" s="151"/>
      <c r="H665" s="145"/>
      <c r="I665" s="95">
        <v>5472.25</v>
      </c>
      <c r="J665" s="95">
        <v>0</v>
      </c>
      <c r="K665" s="95">
        <v>1</v>
      </c>
      <c r="L665" s="144">
        <v>9491.9500000000007</v>
      </c>
      <c r="M665" s="145"/>
      <c r="N665" s="145"/>
      <c r="O665" s="144">
        <v>9492.9500000000007</v>
      </c>
      <c r="P665" s="145"/>
      <c r="Q665" s="145"/>
      <c r="R665" s="144">
        <v>-9492.9500000000007</v>
      </c>
      <c r="S665" s="145"/>
      <c r="U665" s="144">
        <f t="shared" si="15"/>
        <v>1.7347434784595004</v>
      </c>
      <c r="V665" s="145"/>
      <c r="W665" s="161" t="s">
        <v>121</v>
      </c>
      <c r="X665" s="145"/>
    </row>
    <row r="666" spans="2:24" x14ac:dyDescent="0.2">
      <c r="B666" s="94" t="s">
        <v>241</v>
      </c>
      <c r="C666" s="151" t="s">
        <v>52</v>
      </c>
      <c r="D666" s="145"/>
      <c r="E666" s="145"/>
      <c r="F666" s="145"/>
      <c r="G666" s="151"/>
      <c r="H666" s="145"/>
      <c r="I666" s="95">
        <v>5472.25</v>
      </c>
      <c r="J666" s="95">
        <v>0</v>
      </c>
      <c r="K666" s="95">
        <v>1</v>
      </c>
      <c r="L666" s="144">
        <v>9465.02</v>
      </c>
      <c r="M666" s="145"/>
      <c r="N666" s="145"/>
      <c r="O666" s="144">
        <v>9466.02</v>
      </c>
      <c r="P666" s="145"/>
      <c r="Q666" s="145"/>
      <c r="R666" s="144">
        <v>-9466.02</v>
      </c>
      <c r="S666" s="145"/>
      <c r="U666" s="144">
        <f t="shared" si="15"/>
        <v>1.7298222851660652</v>
      </c>
      <c r="V666" s="145"/>
      <c r="W666" s="161" t="s">
        <v>121</v>
      </c>
      <c r="X666" s="145"/>
    </row>
    <row r="667" spans="2:24" x14ac:dyDescent="0.2">
      <c r="B667" s="94" t="s">
        <v>242</v>
      </c>
      <c r="C667" s="151" t="s">
        <v>53</v>
      </c>
      <c r="D667" s="145"/>
      <c r="E667" s="145"/>
      <c r="F667" s="145"/>
      <c r="G667" s="151"/>
      <c r="H667" s="145"/>
      <c r="I667" s="95">
        <v>1620.84</v>
      </c>
      <c r="J667" s="95">
        <v>0</v>
      </c>
      <c r="K667" s="95">
        <v>0</v>
      </c>
      <c r="L667" s="144">
        <v>6282.54</v>
      </c>
      <c r="M667" s="145"/>
      <c r="N667" s="145"/>
      <c r="O667" s="144">
        <v>6282.54</v>
      </c>
      <c r="P667" s="145"/>
      <c r="Q667" s="145"/>
      <c r="R667" s="144">
        <v>-6282.54</v>
      </c>
      <c r="S667" s="145"/>
      <c r="U667" s="144">
        <f t="shared" si="15"/>
        <v>3.8761012808173541</v>
      </c>
      <c r="V667" s="145"/>
      <c r="W667" s="161" t="s">
        <v>121</v>
      </c>
      <c r="X667" s="145"/>
    </row>
    <row r="668" spans="2:24" x14ac:dyDescent="0.2">
      <c r="B668" s="94" t="s">
        <v>243</v>
      </c>
      <c r="C668" s="151" t="s">
        <v>54</v>
      </c>
      <c r="D668" s="145"/>
      <c r="E668" s="145"/>
      <c r="F668" s="145"/>
      <c r="G668" s="151"/>
      <c r="H668" s="145"/>
      <c r="I668" s="95">
        <v>1222.68</v>
      </c>
      <c r="J668" s="95">
        <v>0</v>
      </c>
      <c r="K668" s="95">
        <v>0</v>
      </c>
      <c r="L668" s="144">
        <v>4160</v>
      </c>
      <c r="M668" s="145"/>
      <c r="N668" s="145"/>
      <c r="O668" s="144">
        <v>4160</v>
      </c>
      <c r="P668" s="145"/>
      <c r="Q668" s="145"/>
      <c r="R668" s="144">
        <v>-4160</v>
      </c>
      <c r="S668" s="145"/>
      <c r="U668" s="144">
        <f t="shared" si="15"/>
        <v>3.4023620244054045</v>
      </c>
      <c r="V668" s="145"/>
      <c r="W668" s="161" t="s">
        <v>121</v>
      </c>
      <c r="X668" s="145"/>
    </row>
    <row r="669" spans="2:24" x14ac:dyDescent="0.2">
      <c r="B669" s="94" t="s">
        <v>412</v>
      </c>
      <c r="C669" s="151" t="s">
        <v>413</v>
      </c>
      <c r="D669" s="145"/>
      <c r="E669" s="145"/>
      <c r="F669" s="145"/>
      <c r="G669" s="151"/>
      <c r="H669" s="145"/>
      <c r="I669" s="95">
        <v>1222.68</v>
      </c>
      <c r="J669" s="95">
        <v>0</v>
      </c>
      <c r="K669" s="95">
        <v>0</v>
      </c>
      <c r="L669" s="144">
        <v>4160</v>
      </c>
      <c r="M669" s="145"/>
      <c r="N669" s="145"/>
      <c r="O669" s="144">
        <v>4160</v>
      </c>
      <c r="P669" s="145"/>
      <c r="Q669" s="145"/>
      <c r="R669" s="144">
        <v>0</v>
      </c>
      <c r="S669" s="145"/>
      <c r="U669" s="144">
        <f t="shared" si="15"/>
        <v>3.4023620244054045</v>
      </c>
      <c r="V669" s="145"/>
      <c r="W669" s="161" t="s">
        <v>121</v>
      </c>
      <c r="X669" s="145"/>
    </row>
    <row r="670" spans="2:24" x14ac:dyDescent="0.2">
      <c r="B670" s="94" t="s">
        <v>245</v>
      </c>
      <c r="C670" s="151" t="s">
        <v>56</v>
      </c>
      <c r="D670" s="145"/>
      <c r="E670" s="145"/>
      <c r="F670" s="145"/>
      <c r="G670" s="151"/>
      <c r="H670" s="145"/>
      <c r="I670" s="95">
        <v>398.17</v>
      </c>
      <c r="J670" s="95">
        <v>0</v>
      </c>
      <c r="K670" s="95">
        <v>0</v>
      </c>
      <c r="L670" s="144">
        <v>2122.54</v>
      </c>
      <c r="M670" s="145"/>
      <c r="N670" s="145"/>
      <c r="O670" s="144">
        <v>2122.54</v>
      </c>
      <c r="P670" s="145"/>
      <c r="Q670" s="145"/>
      <c r="R670" s="144">
        <v>-2122.54</v>
      </c>
      <c r="S670" s="145"/>
      <c r="U670" s="144">
        <f t="shared" si="15"/>
        <v>5.3307381269307079</v>
      </c>
      <c r="V670" s="145"/>
      <c r="W670" s="161" t="s">
        <v>121</v>
      </c>
      <c r="X670" s="145"/>
    </row>
    <row r="671" spans="2:24" x14ac:dyDescent="0.2">
      <c r="B671" s="94" t="s">
        <v>414</v>
      </c>
      <c r="C671" s="151" t="s">
        <v>415</v>
      </c>
      <c r="D671" s="145"/>
      <c r="E671" s="145"/>
      <c r="F671" s="145"/>
      <c r="G671" s="151"/>
      <c r="H671" s="145"/>
      <c r="I671" s="95">
        <v>398.17</v>
      </c>
      <c r="J671" s="95">
        <v>0</v>
      </c>
      <c r="K671" s="95">
        <v>0</v>
      </c>
      <c r="L671" s="144">
        <v>2122.54</v>
      </c>
      <c r="M671" s="145"/>
      <c r="N671" s="145"/>
      <c r="O671" s="144">
        <v>2122.54</v>
      </c>
      <c r="P671" s="145"/>
      <c r="Q671" s="145"/>
      <c r="R671" s="144">
        <v>0</v>
      </c>
      <c r="S671" s="145"/>
      <c r="U671" s="144">
        <f t="shared" si="15"/>
        <v>5.3307381269307079</v>
      </c>
      <c r="V671" s="145"/>
      <c r="W671" s="161" t="s">
        <v>121</v>
      </c>
      <c r="X671" s="145"/>
    </row>
    <row r="672" spans="2:24" x14ac:dyDescent="0.2">
      <c r="B672" s="94" t="s">
        <v>247</v>
      </c>
      <c r="C672" s="151" t="s">
        <v>58</v>
      </c>
      <c r="D672" s="145"/>
      <c r="E672" s="145"/>
      <c r="F672" s="145"/>
      <c r="G672" s="151"/>
      <c r="H672" s="145"/>
      <c r="I672" s="95">
        <v>3851.41</v>
      </c>
      <c r="J672" s="95">
        <v>0</v>
      </c>
      <c r="K672" s="95">
        <v>1</v>
      </c>
      <c r="L672" s="144">
        <v>3182.48</v>
      </c>
      <c r="M672" s="145"/>
      <c r="N672" s="145"/>
      <c r="O672" s="144">
        <v>3183.48</v>
      </c>
      <c r="P672" s="145"/>
      <c r="Q672" s="145"/>
      <c r="R672" s="144">
        <v>-3183.48</v>
      </c>
      <c r="S672" s="145"/>
      <c r="U672" s="144">
        <f t="shared" si="15"/>
        <v>0.8265752023284979</v>
      </c>
      <c r="V672" s="145"/>
      <c r="W672" s="161" t="s">
        <v>121</v>
      </c>
      <c r="X672" s="145"/>
    </row>
    <row r="673" spans="2:24" x14ac:dyDescent="0.2">
      <c r="B673" s="94" t="s">
        <v>248</v>
      </c>
      <c r="C673" s="151" t="s">
        <v>59</v>
      </c>
      <c r="D673" s="145"/>
      <c r="E673" s="145"/>
      <c r="F673" s="145"/>
      <c r="G673" s="151"/>
      <c r="H673" s="145"/>
      <c r="I673" s="95">
        <v>0</v>
      </c>
      <c r="J673" s="95">
        <v>0</v>
      </c>
      <c r="K673" s="95">
        <v>1</v>
      </c>
      <c r="L673" s="144">
        <v>1066.1500000000001</v>
      </c>
      <c r="M673" s="145"/>
      <c r="N673" s="145"/>
      <c r="O673" s="144">
        <v>1067.1500000000001</v>
      </c>
      <c r="P673" s="145"/>
      <c r="Q673" s="145"/>
      <c r="R673" s="144">
        <v>-1067.1500000000001</v>
      </c>
      <c r="S673" s="145"/>
      <c r="U673" s="161" t="s">
        <v>121</v>
      </c>
      <c r="V673" s="145"/>
      <c r="W673" s="161" t="s">
        <v>121</v>
      </c>
      <c r="X673" s="145"/>
    </row>
    <row r="674" spans="2:24" x14ac:dyDescent="0.2">
      <c r="B674" s="94" t="s">
        <v>416</v>
      </c>
      <c r="C674" s="151" t="s">
        <v>417</v>
      </c>
      <c r="D674" s="145"/>
      <c r="E674" s="145"/>
      <c r="F674" s="145"/>
      <c r="G674" s="151"/>
      <c r="H674" s="145"/>
      <c r="I674" s="95">
        <v>0</v>
      </c>
      <c r="J674" s="95">
        <v>0</v>
      </c>
      <c r="K674" s="95">
        <v>1</v>
      </c>
      <c r="L674" s="144">
        <v>1066.1500000000001</v>
      </c>
      <c r="M674" s="145"/>
      <c r="N674" s="145"/>
      <c r="O674" s="144">
        <v>1067.1500000000001</v>
      </c>
      <c r="P674" s="145"/>
      <c r="Q674" s="145"/>
      <c r="R674" s="144">
        <v>0</v>
      </c>
      <c r="S674" s="145"/>
      <c r="U674" s="161" t="s">
        <v>121</v>
      </c>
      <c r="V674" s="145"/>
      <c r="W674" s="161" t="s">
        <v>121</v>
      </c>
      <c r="X674" s="145"/>
    </row>
    <row r="675" spans="2:24" x14ac:dyDescent="0.2">
      <c r="B675" s="94" t="s">
        <v>249</v>
      </c>
      <c r="C675" s="151" t="s">
        <v>60</v>
      </c>
      <c r="D675" s="145"/>
      <c r="E675" s="145"/>
      <c r="F675" s="145"/>
      <c r="G675" s="151"/>
      <c r="H675" s="145"/>
      <c r="I675" s="95">
        <v>1539.2</v>
      </c>
      <c r="J675" s="95">
        <v>0</v>
      </c>
      <c r="K675" s="95">
        <v>0</v>
      </c>
      <c r="L675" s="144">
        <v>100</v>
      </c>
      <c r="M675" s="145"/>
      <c r="N675" s="145"/>
      <c r="O675" s="144">
        <v>100</v>
      </c>
      <c r="P675" s="145"/>
      <c r="Q675" s="145"/>
      <c r="R675" s="144">
        <v>-100</v>
      </c>
      <c r="S675" s="145"/>
      <c r="U675" s="144">
        <f t="shared" si="15"/>
        <v>6.4968814968814972E-2</v>
      </c>
      <c r="V675" s="145"/>
      <c r="W675" s="161" t="s">
        <v>121</v>
      </c>
      <c r="X675" s="145"/>
    </row>
    <row r="676" spans="2:24" x14ac:dyDescent="0.2">
      <c r="B676" s="94" t="s">
        <v>422</v>
      </c>
      <c r="C676" s="151" t="s">
        <v>423</v>
      </c>
      <c r="D676" s="145"/>
      <c r="E676" s="145"/>
      <c r="F676" s="145"/>
      <c r="G676" s="151"/>
      <c r="H676" s="145"/>
      <c r="I676" s="95">
        <v>1539.2</v>
      </c>
      <c r="J676" s="95">
        <v>0</v>
      </c>
      <c r="K676" s="95">
        <v>0</v>
      </c>
      <c r="L676" s="144">
        <v>100</v>
      </c>
      <c r="M676" s="145"/>
      <c r="N676" s="145"/>
      <c r="O676" s="144">
        <v>100</v>
      </c>
      <c r="P676" s="145"/>
      <c r="Q676" s="145"/>
      <c r="R676" s="144">
        <v>0</v>
      </c>
      <c r="S676" s="145"/>
      <c r="U676" s="144">
        <f t="shared" si="15"/>
        <v>6.4968814968814972E-2</v>
      </c>
      <c r="V676" s="145"/>
      <c r="W676" s="161" t="s">
        <v>121</v>
      </c>
      <c r="X676" s="145"/>
    </row>
    <row r="677" spans="2:24" ht="27" customHeight="1" x14ac:dyDescent="0.2">
      <c r="B677" s="94" t="s">
        <v>251</v>
      </c>
      <c r="C677" s="151" t="s">
        <v>252</v>
      </c>
      <c r="D677" s="145"/>
      <c r="E677" s="145"/>
      <c r="F677" s="145"/>
      <c r="G677" s="151"/>
      <c r="H677" s="145"/>
      <c r="I677" s="95">
        <v>181.15</v>
      </c>
      <c r="J677" s="95">
        <v>0</v>
      </c>
      <c r="K677" s="95">
        <v>0</v>
      </c>
      <c r="L677" s="144">
        <v>0</v>
      </c>
      <c r="M677" s="145"/>
      <c r="N677" s="145"/>
      <c r="O677" s="144">
        <v>0</v>
      </c>
      <c r="P677" s="145"/>
      <c r="Q677" s="145"/>
      <c r="R677" s="144">
        <v>0</v>
      </c>
      <c r="S677" s="145"/>
      <c r="U677" s="144">
        <f t="shared" si="15"/>
        <v>0</v>
      </c>
      <c r="V677" s="145"/>
      <c r="W677" s="161" t="s">
        <v>121</v>
      </c>
      <c r="X677" s="145"/>
    </row>
    <row r="678" spans="2:24" ht="27" customHeight="1" x14ac:dyDescent="0.2">
      <c r="B678" s="101">
        <v>322410</v>
      </c>
      <c r="C678" s="151" t="s">
        <v>424</v>
      </c>
      <c r="D678" s="145"/>
      <c r="E678" s="145"/>
      <c r="F678" s="145"/>
      <c r="G678" s="94"/>
      <c r="I678" s="95">
        <v>181.15</v>
      </c>
      <c r="J678" s="95">
        <v>0</v>
      </c>
      <c r="K678" s="95">
        <v>0</v>
      </c>
      <c r="L678" s="144">
        <v>0</v>
      </c>
      <c r="M678" s="145"/>
      <c r="N678" s="145"/>
      <c r="O678" s="144">
        <v>0</v>
      </c>
      <c r="P678" s="145"/>
      <c r="Q678" s="145"/>
      <c r="R678" s="144">
        <v>0</v>
      </c>
      <c r="S678" s="145"/>
      <c r="U678" s="144">
        <f>O678/I678</f>
        <v>0</v>
      </c>
      <c r="V678" s="145"/>
      <c r="W678" s="161" t="s">
        <v>121</v>
      </c>
      <c r="X678" s="145"/>
    </row>
    <row r="679" spans="2:24" x14ac:dyDescent="0.2">
      <c r="B679" s="94" t="s">
        <v>253</v>
      </c>
      <c r="C679" s="151" t="s">
        <v>63</v>
      </c>
      <c r="D679" s="145"/>
      <c r="E679" s="145"/>
      <c r="F679" s="145"/>
      <c r="G679" s="151"/>
      <c r="H679" s="145"/>
      <c r="I679" s="95">
        <v>2131.06</v>
      </c>
      <c r="J679" s="95">
        <v>0</v>
      </c>
      <c r="K679" s="95">
        <v>0</v>
      </c>
      <c r="L679" s="144">
        <v>2016.33</v>
      </c>
      <c r="M679" s="145"/>
      <c r="N679" s="145"/>
      <c r="O679" s="144">
        <v>2016.33</v>
      </c>
      <c r="P679" s="145"/>
      <c r="Q679" s="145"/>
      <c r="R679" s="144">
        <v>-2016.33</v>
      </c>
      <c r="S679" s="145"/>
      <c r="U679" s="144">
        <f t="shared" si="15"/>
        <v>0.94616294238547949</v>
      </c>
      <c r="V679" s="145"/>
      <c r="W679" s="161" t="s">
        <v>121</v>
      </c>
      <c r="X679" s="145"/>
    </row>
    <row r="680" spans="2:24" x14ac:dyDescent="0.2">
      <c r="B680" s="94" t="s">
        <v>429</v>
      </c>
      <c r="C680" s="151" t="s">
        <v>430</v>
      </c>
      <c r="D680" s="145"/>
      <c r="E680" s="145"/>
      <c r="F680" s="145"/>
      <c r="G680" s="151"/>
      <c r="H680" s="145"/>
      <c r="I680" s="95">
        <v>2131.06</v>
      </c>
      <c r="J680" s="95">
        <v>0</v>
      </c>
      <c r="K680" s="95">
        <v>0</v>
      </c>
      <c r="L680" s="144">
        <v>2016.33</v>
      </c>
      <c r="M680" s="145"/>
      <c r="N680" s="145"/>
      <c r="O680" s="144">
        <v>2016.33</v>
      </c>
      <c r="P680" s="145"/>
      <c r="Q680" s="145"/>
      <c r="R680" s="144">
        <v>0</v>
      </c>
      <c r="S680" s="145"/>
      <c r="U680" s="144">
        <f t="shared" si="15"/>
        <v>0.94616294238547949</v>
      </c>
      <c r="V680" s="145"/>
      <c r="W680" s="161" t="s">
        <v>121</v>
      </c>
      <c r="X680" s="145"/>
    </row>
    <row r="681" spans="2:24" x14ac:dyDescent="0.2">
      <c r="B681" s="94" t="s">
        <v>255</v>
      </c>
      <c r="C681" s="151" t="s">
        <v>65</v>
      </c>
      <c r="D681" s="145"/>
      <c r="E681" s="145"/>
      <c r="F681" s="145"/>
      <c r="G681" s="151"/>
      <c r="H681" s="145"/>
      <c r="I681" s="95">
        <v>0</v>
      </c>
      <c r="J681" s="95">
        <v>0</v>
      </c>
      <c r="K681" s="95">
        <v>0</v>
      </c>
      <c r="L681" s="144">
        <v>0</v>
      </c>
      <c r="M681" s="145"/>
      <c r="N681" s="145"/>
      <c r="O681" s="144">
        <v>0</v>
      </c>
      <c r="P681" s="145"/>
      <c r="Q681" s="145"/>
      <c r="R681" s="144">
        <v>0</v>
      </c>
      <c r="S681" s="145"/>
      <c r="U681" s="161" t="s">
        <v>121</v>
      </c>
      <c r="V681" s="145"/>
      <c r="W681" s="161" t="s">
        <v>121</v>
      </c>
      <c r="X681" s="145"/>
    </row>
    <row r="682" spans="2:24" x14ac:dyDescent="0.2">
      <c r="B682" s="94" t="s">
        <v>266</v>
      </c>
      <c r="C682" s="151" t="s">
        <v>74</v>
      </c>
      <c r="D682" s="145"/>
      <c r="E682" s="145"/>
      <c r="F682" s="145"/>
      <c r="G682" s="151"/>
      <c r="H682" s="145"/>
      <c r="I682" s="95">
        <v>0</v>
      </c>
      <c r="J682" s="95">
        <v>0</v>
      </c>
      <c r="K682" s="95">
        <v>0</v>
      </c>
      <c r="L682" s="144">
        <v>0</v>
      </c>
      <c r="M682" s="145"/>
      <c r="N682" s="145"/>
      <c r="O682" s="144">
        <v>0</v>
      </c>
      <c r="P682" s="145"/>
      <c r="Q682" s="145"/>
      <c r="R682" s="144">
        <v>0</v>
      </c>
      <c r="S682" s="145"/>
      <c r="U682" s="161" t="s">
        <v>121</v>
      </c>
      <c r="V682" s="145"/>
      <c r="W682" s="161" t="s">
        <v>121</v>
      </c>
      <c r="X682" s="145"/>
    </row>
    <row r="683" spans="2:24" x14ac:dyDescent="0.2">
      <c r="B683" s="94" t="s">
        <v>278</v>
      </c>
      <c r="C683" s="151" t="s">
        <v>84</v>
      </c>
      <c r="D683" s="145"/>
      <c r="E683" s="145"/>
      <c r="F683" s="145"/>
      <c r="G683" s="151"/>
      <c r="H683" s="145"/>
      <c r="I683" s="95">
        <v>0</v>
      </c>
      <c r="J683" s="95">
        <v>0</v>
      </c>
      <c r="K683" s="95">
        <v>0</v>
      </c>
      <c r="L683" s="144">
        <v>26.93</v>
      </c>
      <c r="M683" s="145"/>
      <c r="N683" s="145"/>
      <c r="O683" s="144">
        <v>26.93</v>
      </c>
      <c r="P683" s="145"/>
      <c r="Q683" s="145"/>
      <c r="R683" s="144">
        <v>-26.93</v>
      </c>
      <c r="S683" s="145"/>
      <c r="U683" s="161" t="s">
        <v>121</v>
      </c>
      <c r="V683" s="145"/>
      <c r="W683" s="161" t="s">
        <v>121</v>
      </c>
      <c r="X683" s="145"/>
    </row>
    <row r="684" spans="2:24" x14ac:dyDescent="0.2">
      <c r="B684" s="94" t="s">
        <v>279</v>
      </c>
      <c r="C684" s="151" t="s">
        <v>280</v>
      </c>
      <c r="D684" s="145"/>
      <c r="E684" s="145"/>
      <c r="F684" s="145"/>
      <c r="G684" s="151"/>
      <c r="H684" s="145"/>
      <c r="I684" s="95">
        <v>0</v>
      </c>
      <c r="J684" s="95">
        <v>0</v>
      </c>
      <c r="K684" s="95">
        <v>0</v>
      </c>
      <c r="L684" s="144">
        <v>26.93</v>
      </c>
      <c r="M684" s="145"/>
      <c r="N684" s="145"/>
      <c r="O684" s="144">
        <v>26.93</v>
      </c>
      <c r="P684" s="145"/>
      <c r="Q684" s="145"/>
      <c r="R684" s="144">
        <v>-26.93</v>
      </c>
      <c r="S684" s="145"/>
      <c r="U684" s="161" t="s">
        <v>121</v>
      </c>
      <c r="V684" s="145"/>
      <c r="W684" s="161" t="s">
        <v>121</v>
      </c>
      <c r="X684" s="145"/>
    </row>
    <row r="685" spans="2:24" ht="27.75" customHeight="1" x14ac:dyDescent="0.2">
      <c r="B685" s="94" t="s">
        <v>282</v>
      </c>
      <c r="C685" s="151" t="s">
        <v>283</v>
      </c>
      <c r="D685" s="145"/>
      <c r="E685" s="145"/>
      <c r="F685" s="145"/>
      <c r="G685" s="151"/>
      <c r="H685" s="145"/>
      <c r="I685" s="95">
        <v>0</v>
      </c>
      <c r="J685" s="95">
        <v>0</v>
      </c>
      <c r="K685" s="95">
        <v>0</v>
      </c>
      <c r="L685" s="144">
        <v>26.93</v>
      </c>
      <c r="M685" s="145"/>
      <c r="N685" s="145"/>
      <c r="O685" s="144">
        <v>26.93</v>
      </c>
      <c r="P685" s="145"/>
      <c r="Q685" s="145"/>
      <c r="R685" s="144">
        <v>-26.93</v>
      </c>
      <c r="S685" s="145"/>
      <c r="U685" s="161" t="s">
        <v>121</v>
      </c>
      <c r="V685" s="145"/>
      <c r="W685" s="161" t="s">
        <v>121</v>
      </c>
      <c r="X685" s="145"/>
    </row>
    <row r="686" spans="2:24" x14ac:dyDescent="0.2">
      <c r="B686" s="94" t="s">
        <v>516</v>
      </c>
      <c r="C686" s="151" t="s">
        <v>517</v>
      </c>
      <c r="D686" s="145"/>
      <c r="E686" s="145"/>
      <c r="F686" s="145"/>
      <c r="G686" s="151"/>
      <c r="H686" s="145"/>
      <c r="I686" s="95">
        <v>0</v>
      </c>
      <c r="J686" s="95">
        <v>0</v>
      </c>
      <c r="K686" s="95">
        <v>0</v>
      </c>
      <c r="L686" s="144">
        <v>26.93</v>
      </c>
      <c r="M686" s="145"/>
      <c r="N686" s="145"/>
      <c r="O686" s="144">
        <v>26.93</v>
      </c>
      <c r="P686" s="145"/>
      <c r="Q686" s="145"/>
      <c r="R686" s="144">
        <v>0</v>
      </c>
      <c r="S686" s="145"/>
      <c r="U686" s="161" t="s">
        <v>121</v>
      </c>
      <c r="V686" s="145"/>
      <c r="W686" s="161" t="s">
        <v>121</v>
      </c>
      <c r="X686" s="145"/>
    </row>
    <row r="687" spans="2:24" ht="21.75" customHeight="1" x14ac:dyDescent="0.2">
      <c r="B687" s="94" t="s">
        <v>173</v>
      </c>
      <c r="C687" s="151" t="s">
        <v>174</v>
      </c>
      <c r="D687" s="145"/>
      <c r="E687" s="145"/>
      <c r="F687" s="145"/>
      <c r="G687" s="151"/>
      <c r="H687" s="145"/>
      <c r="I687" s="95">
        <v>15506.5</v>
      </c>
      <c r="J687" s="95">
        <v>0</v>
      </c>
      <c r="K687" s="95">
        <v>804.34</v>
      </c>
      <c r="L687" s="144">
        <v>0</v>
      </c>
      <c r="M687" s="145"/>
      <c r="N687" s="145"/>
      <c r="O687" s="144">
        <v>804.34</v>
      </c>
      <c r="P687" s="145"/>
      <c r="Q687" s="145"/>
      <c r="R687" s="144">
        <v>-804.34</v>
      </c>
      <c r="S687" s="145"/>
      <c r="U687" s="144">
        <f t="shared" si="15"/>
        <v>5.1871150807725794E-2</v>
      </c>
      <c r="V687" s="145"/>
      <c r="W687" s="161" t="s">
        <v>121</v>
      </c>
      <c r="X687" s="145"/>
    </row>
    <row r="688" spans="2:24" ht="24.75" customHeight="1" x14ac:dyDescent="0.2">
      <c r="B688" s="94" t="s">
        <v>298</v>
      </c>
      <c r="C688" s="151" t="s">
        <v>97</v>
      </c>
      <c r="D688" s="145"/>
      <c r="E688" s="145"/>
      <c r="F688" s="145"/>
      <c r="G688" s="151"/>
      <c r="H688" s="145"/>
      <c r="I688" s="95">
        <v>1060.72</v>
      </c>
      <c r="J688" s="95">
        <v>0</v>
      </c>
      <c r="K688" s="95">
        <v>0</v>
      </c>
      <c r="L688" s="144">
        <v>0</v>
      </c>
      <c r="M688" s="145"/>
      <c r="N688" s="145"/>
      <c r="O688" s="144">
        <v>0</v>
      </c>
      <c r="P688" s="145"/>
      <c r="Q688" s="145"/>
      <c r="R688" s="144">
        <v>0</v>
      </c>
      <c r="S688" s="145"/>
      <c r="U688" s="144">
        <f t="shared" si="15"/>
        <v>0</v>
      </c>
      <c r="V688" s="145"/>
      <c r="W688" s="161" t="s">
        <v>121</v>
      </c>
      <c r="X688" s="145"/>
    </row>
    <row r="689" spans="2:24" x14ac:dyDescent="0.2">
      <c r="B689" s="94" t="s">
        <v>299</v>
      </c>
      <c r="C689" s="151" t="s">
        <v>300</v>
      </c>
      <c r="D689" s="145"/>
      <c r="E689" s="145"/>
      <c r="F689" s="145"/>
      <c r="G689" s="151"/>
      <c r="H689" s="145"/>
      <c r="I689" s="95">
        <v>1060.72</v>
      </c>
      <c r="J689" s="95">
        <v>0</v>
      </c>
      <c r="K689" s="95">
        <v>0</v>
      </c>
      <c r="L689" s="144">
        <v>0</v>
      </c>
      <c r="M689" s="145"/>
      <c r="N689" s="145"/>
      <c r="O689" s="144">
        <v>0</v>
      </c>
      <c r="P689" s="145"/>
      <c r="Q689" s="145"/>
      <c r="R689" s="144">
        <v>0</v>
      </c>
      <c r="S689" s="145"/>
      <c r="U689" s="144">
        <f t="shared" si="15"/>
        <v>0</v>
      </c>
      <c r="V689" s="145"/>
      <c r="W689" s="161" t="s">
        <v>121</v>
      </c>
      <c r="X689" s="145"/>
    </row>
    <row r="690" spans="2:24" x14ac:dyDescent="0.2">
      <c r="B690" s="94" t="s">
        <v>301</v>
      </c>
      <c r="C690" s="151" t="s">
        <v>98</v>
      </c>
      <c r="D690" s="145"/>
      <c r="E690" s="145"/>
      <c r="F690" s="145"/>
      <c r="G690" s="151"/>
      <c r="H690" s="145"/>
      <c r="I690" s="95">
        <v>1060.72</v>
      </c>
      <c r="J690" s="95">
        <v>0</v>
      </c>
      <c r="K690" s="95">
        <v>0</v>
      </c>
      <c r="L690" s="144">
        <v>0</v>
      </c>
      <c r="M690" s="145"/>
      <c r="N690" s="145"/>
      <c r="O690" s="144">
        <v>0</v>
      </c>
      <c r="P690" s="145"/>
      <c r="Q690" s="145"/>
      <c r="R690" s="144">
        <v>0</v>
      </c>
      <c r="S690" s="145"/>
      <c r="U690" s="144">
        <f t="shared" si="15"/>
        <v>0</v>
      </c>
      <c r="V690" s="145"/>
      <c r="W690" s="161" t="s">
        <v>121</v>
      </c>
      <c r="X690" s="145"/>
    </row>
    <row r="691" spans="2:24" x14ac:dyDescent="0.2">
      <c r="B691" s="101">
        <v>412310</v>
      </c>
      <c r="C691" s="151" t="s">
        <v>98</v>
      </c>
      <c r="D691" s="145"/>
      <c r="E691" s="145"/>
      <c r="F691" s="145"/>
      <c r="G691" s="94"/>
      <c r="I691" s="95">
        <v>1060.72</v>
      </c>
      <c r="J691" s="95">
        <v>0</v>
      </c>
      <c r="K691" s="95">
        <v>0</v>
      </c>
      <c r="L691" s="144">
        <v>0</v>
      </c>
      <c r="M691" s="145"/>
      <c r="N691" s="145"/>
      <c r="O691" s="144">
        <v>0</v>
      </c>
      <c r="P691" s="145"/>
      <c r="Q691" s="145"/>
      <c r="R691" s="144">
        <v>0</v>
      </c>
      <c r="S691" s="145"/>
      <c r="U691" s="144">
        <f>O691/I691</f>
        <v>0</v>
      </c>
      <c r="V691" s="145"/>
      <c r="W691" s="161" t="s">
        <v>121</v>
      </c>
      <c r="X691" s="145"/>
    </row>
    <row r="692" spans="2:24" ht="23.25" customHeight="1" x14ac:dyDescent="0.2">
      <c r="B692" s="94" t="s">
        <v>302</v>
      </c>
      <c r="C692" s="151" t="s">
        <v>99</v>
      </c>
      <c r="D692" s="145"/>
      <c r="E692" s="145"/>
      <c r="F692" s="145"/>
      <c r="G692" s="151"/>
      <c r="H692" s="145"/>
      <c r="I692" s="95">
        <v>14445.78</v>
      </c>
      <c r="J692" s="95">
        <v>0</v>
      </c>
      <c r="K692" s="95">
        <v>804.34</v>
      </c>
      <c r="L692" s="144">
        <v>0</v>
      </c>
      <c r="M692" s="145"/>
      <c r="N692" s="145"/>
      <c r="O692" s="144">
        <v>804.34</v>
      </c>
      <c r="P692" s="145"/>
      <c r="Q692" s="145"/>
      <c r="R692" s="144">
        <v>-804.34</v>
      </c>
      <c r="S692" s="145"/>
      <c r="U692" s="144">
        <f t="shared" si="15"/>
        <v>5.5679928671210556E-2</v>
      </c>
      <c r="V692" s="145"/>
      <c r="W692" s="161" t="s">
        <v>121</v>
      </c>
      <c r="X692" s="145"/>
    </row>
    <row r="693" spans="2:24" x14ac:dyDescent="0.2">
      <c r="B693" s="94" t="s">
        <v>304</v>
      </c>
      <c r="C693" s="151" t="s">
        <v>305</v>
      </c>
      <c r="D693" s="145"/>
      <c r="E693" s="145"/>
      <c r="F693" s="145"/>
      <c r="G693" s="151"/>
      <c r="H693" s="145"/>
      <c r="I693" s="95">
        <v>2633.45</v>
      </c>
      <c r="J693" s="95">
        <v>0</v>
      </c>
      <c r="K693" s="95">
        <v>796.34</v>
      </c>
      <c r="L693" s="144">
        <v>0</v>
      </c>
      <c r="M693" s="145"/>
      <c r="N693" s="145"/>
      <c r="O693" s="144">
        <v>796.34</v>
      </c>
      <c r="P693" s="145"/>
      <c r="Q693" s="145"/>
      <c r="R693" s="144">
        <v>-796.34</v>
      </c>
      <c r="S693" s="145"/>
      <c r="U693" s="144">
        <f t="shared" si="15"/>
        <v>0.30239419772541726</v>
      </c>
      <c r="V693" s="145"/>
      <c r="W693" s="161" t="s">
        <v>121</v>
      </c>
      <c r="X693" s="145"/>
    </row>
    <row r="694" spans="2:24" x14ac:dyDescent="0.2">
      <c r="B694" s="94" t="s">
        <v>306</v>
      </c>
      <c r="C694" s="151" t="s">
        <v>102</v>
      </c>
      <c r="D694" s="145"/>
      <c r="E694" s="145"/>
      <c r="F694" s="145"/>
      <c r="G694" s="151"/>
      <c r="H694" s="145"/>
      <c r="I694" s="95">
        <v>2198.64</v>
      </c>
      <c r="J694" s="95">
        <v>0</v>
      </c>
      <c r="K694" s="95">
        <v>796.34</v>
      </c>
      <c r="L694" s="144">
        <v>-796.34</v>
      </c>
      <c r="M694" s="145"/>
      <c r="N694" s="145"/>
      <c r="O694" s="144">
        <v>0</v>
      </c>
      <c r="P694" s="145"/>
      <c r="Q694" s="145"/>
      <c r="R694" s="144">
        <v>0</v>
      </c>
      <c r="S694" s="145"/>
      <c r="U694" s="144">
        <f t="shared" si="15"/>
        <v>0</v>
      </c>
      <c r="V694" s="145"/>
      <c r="W694" s="161" t="s">
        <v>121</v>
      </c>
      <c r="X694" s="145"/>
    </row>
    <row r="695" spans="2:24" x14ac:dyDescent="0.2">
      <c r="B695" s="94" t="s">
        <v>410</v>
      </c>
      <c r="C695" s="151" t="s">
        <v>411</v>
      </c>
      <c r="D695" s="145"/>
      <c r="E695" s="145"/>
      <c r="F695" s="145"/>
      <c r="G695" s="151"/>
      <c r="H695" s="145"/>
      <c r="I695" s="95">
        <v>2198.64</v>
      </c>
      <c r="J695" s="95">
        <v>0</v>
      </c>
      <c r="K695" s="95">
        <v>796.34</v>
      </c>
      <c r="L695" s="144">
        <v>-796.34</v>
      </c>
      <c r="M695" s="145"/>
      <c r="N695" s="145"/>
      <c r="O695" s="144">
        <v>0</v>
      </c>
      <c r="P695" s="145"/>
      <c r="Q695" s="145"/>
      <c r="R695" s="144">
        <v>0</v>
      </c>
      <c r="S695" s="145"/>
      <c r="U695" s="144">
        <f t="shared" si="15"/>
        <v>0</v>
      </c>
      <c r="V695" s="145"/>
      <c r="W695" s="161" t="s">
        <v>121</v>
      </c>
      <c r="X695" s="145"/>
    </row>
    <row r="696" spans="2:24" x14ac:dyDescent="0.2">
      <c r="B696" s="94" t="s">
        <v>307</v>
      </c>
      <c r="C696" s="151" t="s">
        <v>103</v>
      </c>
      <c r="D696" s="145"/>
      <c r="E696" s="145"/>
      <c r="F696" s="145"/>
      <c r="G696" s="151"/>
      <c r="H696" s="145"/>
      <c r="I696" s="95">
        <v>434.81</v>
      </c>
      <c r="J696" s="95">
        <v>0</v>
      </c>
      <c r="K696" s="95">
        <v>0</v>
      </c>
      <c r="L696" s="144">
        <v>796.34</v>
      </c>
      <c r="M696" s="145"/>
      <c r="N696" s="145"/>
      <c r="O696" s="144">
        <v>796.34</v>
      </c>
      <c r="P696" s="145"/>
      <c r="Q696" s="145"/>
      <c r="R696" s="144">
        <v>-796.34</v>
      </c>
      <c r="S696" s="145"/>
      <c r="U696" s="144">
        <f t="shared" si="15"/>
        <v>1.8314666176030912</v>
      </c>
      <c r="V696" s="145"/>
      <c r="W696" s="161" t="s">
        <v>121</v>
      </c>
      <c r="X696" s="145"/>
    </row>
    <row r="697" spans="2:24" x14ac:dyDescent="0.2">
      <c r="B697" s="94" t="s">
        <v>487</v>
      </c>
      <c r="C697" s="151" t="s">
        <v>488</v>
      </c>
      <c r="D697" s="145"/>
      <c r="E697" s="145"/>
      <c r="F697" s="145"/>
      <c r="G697" s="151"/>
      <c r="H697" s="145"/>
      <c r="I697" s="95">
        <v>434.81</v>
      </c>
      <c r="J697" s="95">
        <v>0</v>
      </c>
      <c r="K697" s="95">
        <v>0</v>
      </c>
      <c r="L697" s="144">
        <v>796.34</v>
      </c>
      <c r="M697" s="145"/>
      <c r="N697" s="145"/>
      <c r="O697" s="144">
        <v>796.34</v>
      </c>
      <c r="P697" s="145"/>
      <c r="Q697" s="145"/>
      <c r="R697" s="144">
        <v>0</v>
      </c>
      <c r="S697" s="145"/>
      <c r="U697" s="144">
        <f t="shared" si="15"/>
        <v>1.8314666176030912</v>
      </c>
      <c r="V697" s="145"/>
      <c r="W697" s="161" t="s">
        <v>121</v>
      </c>
      <c r="X697" s="145"/>
    </row>
    <row r="698" spans="2:24" ht="26.25" customHeight="1" x14ac:dyDescent="0.2">
      <c r="B698" s="94" t="s">
        <v>313</v>
      </c>
      <c r="C698" s="151" t="s">
        <v>109</v>
      </c>
      <c r="D698" s="145"/>
      <c r="E698" s="145"/>
      <c r="F698" s="145"/>
      <c r="G698" s="151"/>
      <c r="H698" s="145"/>
      <c r="I698" s="95">
        <v>0</v>
      </c>
      <c r="J698" s="95">
        <v>0</v>
      </c>
      <c r="K698" s="95">
        <v>8</v>
      </c>
      <c r="L698" s="144">
        <v>0</v>
      </c>
      <c r="M698" s="145"/>
      <c r="N698" s="145"/>
      <c r="O698" s="144">
        <v>8</v>
      </c>
      <c r="P698" s="145"/>
      <c r="Q698" s="145"/>
      <c r="R698" s="144">
        <v>-8</v>
      </c>
      <c r="S698" s="145"/>
      <c r="U698" s="161" t="s">
        <v>121</v>
      </c>
      <c r="V698" s="145"/>
      <c r="W698" s="161" t="s">
        <v>121</v>
      </c>
      <c r="X698" s="145"/>
    </row>
    <row r="699" spans="2:24" x14ac:dyDescent="0.2">
      <c r="B699" s="94" t="s">
        <v>314</v>
      </c>
      <c r="C699" s="151" t="s">
        <v>110</v>
      </c>
      <c r="D699" s="145"/>
      <c r="E699" s="145"/>
      <c r="F699" s="145"/>
      <c r="G699" s="151"/>
      <c r="H699" s="145"/>
      <c r="I699" s="95">
        <v>0</v>
      </c>
      <c r="J699" s="95">
        <v>0</v>
      </c>
      <c r="K699" s="95">
        <v>8</v>
      </c>
      <c r="L699" s="144">
        <v>0</v>
      </c>
      <c r="M699" s="145"/>
      <c r="N699" s="145"/>
      <c r="O699" s="144">
        <v>8</v>
      </c>
      <c r="P699" s="145"/>
      <c r="Q699" s="145"/>
      <c r="R699" s="144">
        <v>-8</v>
      </c>
      <c r="S699" s="145"/>
      <c r="U699" s="161" t="s">
        <v>121</v>
      </c>
      <c r="V699" s="145"/>
      <c r="W699" s="161" t="s">
        <v>121</v>
      </c>
      <c r="X699" s="145"/>
    </row>
    <row r="700" spans="2:24" x14ac:dyDescent="0.2">
      <c r="B700" s="94" t="s">
        <v>498</v>
      </c>
      <c r="C700" s="151" t="s">
        <v>110</v>
      </c>
      <c r="D700" s="145"/>
      <c r="E700" s="145"/>
      <c r="F700" s="145"/>
      <c r="G700" s="151"/>
      <c r="H700" s="145"/>
      <c r="I700" s="95">
        <v>0</v>
      </c>
      <c r="J700" s="95">
        <v>0</v>
      </c>
      <c r="K700" s="95">
        <v>8</v>
      </c>
      <c r="L700" s="144">
        <v>0</v>
      </c>
      <c r="M700" s="145"/>
      <c r="N700" s="145"/>
      <c r="O700" s="144">
        <v>8</v>
      </c>
      <c r="P700" s="145"/>
      <c r="Q700" s="145"/>
      <c r="R700" s="144">
        <v>0</v>
      </c>
      <c r="S700" s="145"/>
      <c r="U700" s="161" t="s">
        <v>121</v>
      </c>
      <c r="V700" s="145"/>
      <c r="W700" s="161" t="s">
        <v>121</v>
      </c>
      <c r="X700" s="145"/>
    </row>
    <row r="701" spans="2:24" x14ac:dyDescent="0.2">
      <c r="B701" s="94" t="s">
        <v>315</v>
      </c>
      <c r="C701" s="151" t="s">
        <v>316</v>
      </c>
      <c r="D701" s="145"/>
      <c r="E701" s="145"/>
      <c r="F701" s="145"/>
      <c r="G701" s="151"/>
      <c r="H701" s="145"/>
      <c r="I701" s="95">
        <v>11812.33</v>
      </c>
      <c r="J701" s="95">
        <v>0</v>
      </c>
      <c r="K701" s="95">
        <v>0</v>
      </c>
      <c r="L701" s="144">
        <v>0</v>
      </c>
      <c r="M701" s="145"/>
      <c r="N701" s="145"/>
      <c r="O701" s="144">
        <v>0</v>
      </c>
      <c r="P701" s="145"/>
      <c r="Q701" s="145"/>
      <c r="R701" s="144">
        <v>0</v>
      </c>
      <c r="S701" s="145"/>
      <c r="U701" s="144">
        <f t="shared" si="15"/>
        <v>0</v>
      </c>
      <c r="V701" s="145"/>
      <c r="W701" s="161" t="s">
        <v>121</v>
      </c>
      <c r="X701" s="145"/>
    </row>
    <row r="702" spans="2:24" x14ac:dyDescent="0.2">
      <c r="B702" s="94" t="s">
        <v>317</v>
      </c>
      <c r="C702" s="151" t="s">
        <v>111</v>
      </c>
      <c r="D702" s="145"/>
      <c r="E702" s="145"/>
      <c r="F702" s="145"/>
      <c r="G702" s="151"/>
      <c r="H702" s="145"/>
      <c r="I702" s="95">
        <v>11812.33</v>
      </c>
      <c r="J702" s="95">
        <v>0</v>
      </c>
      <c r="K702" s="95">
        <v>0</v>
      </c>
      <c r="L702" s="144">
        <v>0</v>
      </c>
      <c r="M702" s="145"/>
      <c r="N702" s="145"/>
      <c r="O702" s="144">
        <v>0</v>
      </c>
      <c r="P702" s="145"/>
      <c r="Q702" s="145"/>
      <c r="R702" s="144">
        <v>0</v>
      </c>
      <c r="S702" s="145"/>
      <c r="U702" s="144">
        <f t="shared" si="15"/>
        <v>0</v>
      </c>
      <c r="V702" s="145"/>
      <c r="W702" s="161" t="s">
        <v>121</v>
      </c>
      <c r="X702" s="145"/>
    </row>
    <row r="703" spans="2:24" ht="409.6" hidden="1" customHeight="1" x14ac:dyDescent="0.2">
      <c r="B703" s="94" t="s">
        <v>602</v>
      </c>
      <c r="C703" s="151" t="s">
        <v>111</v>
      </c>
      <c r="D703" s="145"/>
      <c r="E703" s="145"/>
      <c r="F703" s="145"/>
      <c r="J703" s="95">
        <v>0</v>
      </c>
      <c r="K703" s="95">
        <v>0</v>
      </c>
      <c r="L703" s="144">
        <v>0</v>
      </c>
      <c r="M703" s="145"/>
      <c r="N703" s="145"/>
      <c r="O703" s="144">
        <v>0</v>
      </c>
      <c r="P703" s="145"/>
      <c r="Q703" s="145"/>
      <c r="R703" s="144">
        <v>0</v>
      </c>
      <c r="S703" s="145"/>
      <c r="U703" s="88" t="e">
        <f t="shared" si="15"/>
        <v>#DIV/0!</v>
      </c>
      <c r="W703" s="88" t="e">
        <f t="shared" si="16"/>
        <v>#DIV/0!</v>
      </c>
    </row>
    <row r="704" spans="2:24" x14ac:dyDescent="0.2">
      <c r="B704" s="94" t="s">
        <v>603</v>
      </c>
      <c r="C704" s="151" t="s">
        <v>111</v>
      </c>
      <c r="D704" s="145"/>
      <c r="E704" s="145"/>
      <c r="F704" s="145"/>
      <c r="I704" s="95">
        <v>11812.33</v>
      </c>
      <c r="J704" s="95">
        <v>0</v>
      </c>
      <c r="K704" s="95">
        <v>0</v>
      </c>
      <c r="L704" s="144">
        <v>0</v>
      </c>
      <c r="M704" s="145"/>
      <c r="N704" s="145"/>
      <c r="O704" s="144">
        <v>0</v>
      </c>
      <c r="P704" s="145"/>
      <c r="Q704" s="145"/>
      <c r="R704" s="144">
        <v>0</v>
      </c>
      <c r="S704" s="145"/>
      <c r="U704" s="179">
        <f t="shared" si="15"/>
        <v>0</v>
      </c>
      <c r="V704" s="179"/>
      <c r="W704" s="177" t="s">
        <v>121</v>
      </c>
      <c r="X704" s="178"/>
    </row>
  </sheetData>
  <mergeCells count="4816">
    <mergeCell ref="B9:X9"/>
    <mergeCell ref="B10:H10"/>
    <mergeCell ref="L10:N10"/>
    <mergeCell ref="O10:Q10"/>
    <mergeCell ref="R10:S10"/>
    <mergeCell ref="U10:V10"/>
    <mergeCell ref="W10:X10"/>
    <mergeCell ref="B2:G3"/>
    <mergeCell ref="M3:O4"/>
    <mergeCell ref="Q3:R4"/>
    <mergeCell ref="B4:E5"/>
    <mergeCell ref="B6:D6"/>
    <mergeCell ref="B8:X8"/>
    <mergeCell ref="W13:X13"/>
    <mergeCell ref="C14:F14"/>
    <mergeCell ref="G14:H14"/>
    <mergeCell ref="L14:N14"/>
    <mergeCell ref="O14:Q14"/>
    <mergeCell ref="R14:S14"/>
    <mergeCell ref="U14:V14"/>
    <mergeCell ref="W14:X14"/>
    <mergeCell ref="C13:F13"/>
    <mergeCell ref="G13:H13"/>
    <mergeCell ref="L13:N13"/>
    <mergeCell ref="O13:Q13"/>
    <mergeCell ref="R13:S13"/>
    <mergeCell ref="U13:V13"/>
    <mergeCell ref="W11:X11"/>
    <mergeCell ref="C12:F12"/>
    <mergeCell ref="G12:H12"/>
    <mergeCell ref="L12:N12"/>
    <mergeCell ref="O12:Q12"/>
    <mergeCell ref="R12:S12"/>
    <mergeCell ref="U12:V12"/>
    <mergeCell ref="W12:X12"/>
    <mergeCell ref="C11:F11"/>
    <mergeCell ref="G11:H11"/>
    <mergeCell ref="L11:N11"/>
    <mergeCell ref="O11:Q11"/>
    <mergeCell ref="R11:S11"/>
    <mergeCell ref="U11:V11"/>
    <mergeCell ref="W17:X17"/>
    <mergeCell ref="C18:F18"/>
    <mergeCell ref="G18:H18"/>
    <mergeCell ref="L18:N18"/>
    <mergeCell ref="O18:Q18"/>
    <mergeCell ref="R18:S18"/>
    <mergeCell ref="U18:V18"/>
    <mergeCell ref="W18:X18"/>
    <mergeCell ref="C17:F17"/>
    <mergeCell ref="G17:H17"/>
    <mergeCell ref="L17:N17"/>
    <mergeCell ref="O17:Q17"/>
    <mergeCell ref="R17:S17"/>
    <mergeCell ref="U17:V17"/>
    <mergeCell ref="W15:X15"/>
    <mergeCell ref="C16:F16"/>
    <mergeCell ref="G16:H16"/>
    <mergeCell ref="L16:N16"/>
    <mergeCell ref="O16:Q16"/>
    <mergeCell ref="R16:S16"/>
    <mergeCell ref="U16:V16"/>
    <mergeCell ref="W16:X16"/>
    <mergeCell ref="C15:F15"/>
    <mergeCell ref="G15:H15"/>
    <mergeCell ref="L15:N15"/>
    <mergeCell ref="O15:Q15"/>
    <mergeCell ref="R15:S15"/>
    <mergeCell ref="U15:V15"/>
    <mergeCell ref="W21:X21"/>
    <mergeCell ref="C22:F22"/>
    <mergeCell ref="G22:H22"/>
    <mergeCell ref="L22:N22"/>
    <mergeCell ref="O22:Q22"/>
    <mergeCell ref="R22:S22"/>
    <mergeCell ref="U22:V22"/>
    <mergeCell ref="W22:X22"/>
    <mergeCell ref="C21:F21"/>
    <mergeCell ref="G21:H21"/>
    <mergeCell ref="L21:N21"/>
    <mergeCell ref="O21:Q21"/>
    <mergeCell ref="R21:S21"/>
    <mergeCell ref="U21:V21"/>
    <mergeCell ref="W19:X19"/>
    <mergeCell ref="C20:F20"/>
    <mergeCell ref="G20:H20"/>
    <mergeCell ref="L20:N20"/>
    <mergeCell ref="O20:Q20"/>
    <mergeCell ref="R20:S20"/>
    <mergeCell ref="U20:V20"/>
    <mergeCell ref="W20:X20"/>
    <mergeCell ref="C19:F19"/>
    <mergeCell ref="G19:H19"/>
    <mergeCell ref="L19:N19"/>
    <mergeCell ref="O19:Q19"/>
    <mergeCell ref="R19:S19"/>
    <mergeCell ref="U19:V19"/>
    <mergeCell ref="W25:X25"/>
    <mergeCell ref="C26:F26"/>
    <mergeCell ref="G26:H26"/>
    <mergeCell ref="L26:N26"/>
    <mergeCell ref="O26:Q26"/>
    <mergeCell ref="R26:S26"/>
    <mergeCell ref="U26:V26"/>
    <mergeCell ref="W26:X26"/>
    <mergeCell ref="C25:F25"/>
    <mergeCell ref="G25:H25"/>
    <mergeCell ref="L25:N25"/>
    <mergeCell ref="O25:Q25"/>
    <mergeCell ref="R25:S25"/>
    <mergeCell ref="U25:V25"/>
    <mergeCell ref="W23:X23"/>
    <mergeCell ref="L24:N24"/>
    <mergeCell ref="O24:Q24"/>
    <mergeCell ref="R24:S24"/>
    <mergeCell ref="U24:V24"/>
    <mergeCell ref="W24:X24"/>
    <mergeCell ref="C23:F23"/>
    <mergeCell ref="G23:H23"/>
    <mergeCell ref="L23:N23"/>
    <mergeCell ref="O23:Q23"/>
    <mergeCell ref="R23:S23"/>
    <mergeCell ref="U23:V23"/>
    <mergeCell ref="W29:X29"/>
    <mergeCell ref="C30:F30"/>
    <mergeCell ref="G30:H30"/>
    <mergeCell ref="L30:N30"/>
    <mergeCell ref="O30:Q30"/>
    <mergeCell ref="R30:S30"/>
    <mergeCell ref="U30:V30"/>
    <mergeCell ref="W30:X30"/>
    <mergeCell ref="C29:F29"/>
    <mergeCell ref="G29:H29"/>
    <mergeCell ref="L29:N29"/>
    <mergeCell ref="O29:Q29"/>
    <mergeCell ref="R29:S29"/>
    <mergeCell ref="U29:V29"/>
    <mergeCell ref="W27:X27"/>
    <mergeCell ref="C28:F28"/>
    <mergeCell ref="G28:H28"/>
    <mergeCell ref="L28:N28"/>
    <mergeCell ref="O28:Q28"/>
    <mergeCell ref="R28:S28"/>
    <mergeCell ref="U28:V28"/>
    <mergeCell ref="W28:X28"/>
    <mergeCell ref="C27:F27"/>
    <mergeCell ref="G27:H27"/>
    <mergeCell ref="L27:N27"/>
    <mergeCell ref="O27:Q27"/>
    <mergeCell ref="R27:S27"/>
    <mergeCell ref="U27:V27"/>
    <mergeCell ref="W33:X33"/>
    <mergeCell ref="C34:F34"/>
    <mergeCell ref="G34:H34"/>
    <mergeCell ref="L34:N34"/>
    <mergeCell ref="O34:Q34"/>
    <mergeCell ref="R34:S34"/>
    <mergeCell ref="U34:V34"/>
    <mergeCell ref="W34:X34"/>
    <mergeCell ref="C33:F33"/>
    <mergeCell ref="G33:H33"/>
    <mergeCell ref="L33:N33"/>
    <mergeCell ref="O33:Q33"/>
    <mergeCell ref="R33:S33"/>
    <mergeCell ref="U33:V33"/>
    <mergeCell ref="W31:X31"/>
    <mergeCell ref="C32:F32"/>
    <mergeCell ref="G32:H32"/>
    <mergeCell ref="L32:N32"/>
    <mergeCell ref="O32:Q32"/>
    <mergeCell ref="R32:S32"/>
    <mergeCell ref="U32:V32"/>
    <mergeCell ref="W32:X32"/>
    <mergeCell ref="C31:F31"/>
    <mergeCell ref="G31:H31"/>
    <mergeCell ref="L31:N31"/>
    <mergeCell ref="O31:Q31"/>
    <mergeCell ref="R31:S31"/>
    <mergeCell ref="U31:V31"/>
    <mergeCell ref="W37:X37"/>
    <mergeCell ref="C38:F38"/>
    <mergeCell ref="G38:H38"/>
    <mergeCell ref="L38:N38"/>
    <mergeCell ref="O38:Q38"/>
    <mergeCell ref="R38:S38"/>
    <mergeCell ref="U38:V38"/>
    <mergeCell ref="W38:X38"/>
    <mergeCell ref="C37:F37"/>
    <mergeCell ref="G37:H37"/>
    <mergeCell ref="L37:N37"/>
    <mergeCell ref="O37:Q37"/>
    <mergeCell ref="R37:S37"/>
    <mergeCell ref="U37:V37"/>
    <mergeCell ref="W35:X35"/>
    <mergeCell ref="C36:F36"/>
    <mergeCell ref="G36:H36"/>
    <mergeCell ref="L36:N36"/>
    <mergeCell ref="O36:Q36"/>
    <mergeCell ref="R36:S36"/>
    <mergeCell ref="U36:V36"/>
    <mergeCell ref="W36:X36"/>
    <mergeCell ref="C35:F35"/>
    <mergeCell ref="G35:H35"/>
    <mergeCell ref="L35:N35"/>
    <mergeCell ref="O35:Q35"/>
    <mergeCell ref="R35:S35"/>
    <mergeCell ref="U35:V35"/>
    <mergeCell ref="W41:X41"/>
    <mergeCell ref="C42:F42"/>
    <mergeCell ref="G42:H42"/>
    <mergeCell ref="L42:N42"/>
    <mergeCell ref="O42:Q42"/>
    <mergeCell ref="R42:S42"/>
    <mergeCell ref="U42:V42"/>
    <mergeCell ref="W42:X42"/>
    <mergeCell ref="C41:F41"/>
    <mergeCell ref="G41:H41"/>
    <mergeCell ref="L41:N41"/>
    <mergeCell ref="O41:Q41"/>
    <mergeCell ref="R41:S41"/>
    <mergeCell ref="U41:V41"/>
    <mergeCell ref="W39:X39"/>
    <mergeCell ref="C40:F40"/>
    <mergeCell ref="G40:H40"/>
    <mergeCell ref="L40:N40"/>
    <mergeCell ref="O40:Q40"/>
    <mergeCell ref="R40:S40"/>
    <mergeCell ref="U40:V40"/>
    <mergeCell ref="W40:X40"/>
    <mergeCell ref="C39:F39"/>
    <mergeCell ref="G39:H39"/>
    <mergeCell ref="L39:N39"/>
    <mergeCell ref="O39:Q39"/>
    <mergeCell ref="R39:S39"/>
    <mergeCell ref="U39:V39"/>
    <mergeCell ref="W45:X45"/>
    <mergeCell ref="C46:F46"/>
    <mergeCell ref="G46:H46"/>
    <mergeCell ref="L46:N46"/>
    <mergeCell ref="O46:Q46"/>
    <mergeCell ref="R46:S46"/>
    <mergeCell ref="U46:V46"/>
    <mergeCell ref="W46:X46"/>
    <mergeCell ref="C45:F45"/>
    <mergeCell ref="G45:H45"/>
    <mergeCell ref="L45:N45"/>
    <mergeCell ref="O45:Q45"/>
    <mergeCell ref="R45:S45"/>
    <mergeCell ref="U45:V45"/>
    <mergeCell ref="W43:X43"/>
    <mergeCell ref="C44:F44"/>
    <mergeCell ref="G44:H44"/>
    <mergeCell ref="L44:N44"/>
    <mergeCell ref="O44:Q44"/>
    <mergeCell ref="R44:S44"/>
    <mergeCell ref="U44:V44"/>
    <mergeCell ref="W44:X44"/>
    <mergeCell ref="C43:F43"/>
    <mergeCell ref="G43:H43"/>
    <mergeCell ref="L43:N43"/>
    <mergeCell ref="O43:Q43"/>
    <mergeCell ref="R43:S43"/>
    <mergeCell ref="U43:V43"/>
    <mergeCell ref="W49:X49"/>
    <mergeCell ref="C50:F50"/>
    <mergeCell ref="G50:H50"/>
    <mergeCell ref="L50:N50"/>
    <mergeCell ref="O50:Q50"/>
    <mergeCell ref="R50:S50"/>
    <mergeCell ref="U50:V50"/>
    <mergeCell ref="W50:X50"/>
    <mergeCell ref="C49:F49"/>
    <mergeCell ref="G49:H49"/>
    <mergeCell ref="L49:N49"/>
    <mergeCell ref="O49:Q49"/>
    <mergeCell ref="R49:S49"/>
    <mergeCell ref="U49:V49"/>
    <mergeCell ref="W47:X47"/>
    <mergeCell ref="C48:F48"/>
    <mergeCell ref="G48:H48"/>
    <mergeCell ref="L48:N48"/>
    <mergeCell ref="O48:Q48"/>
    <mergeCell ref="R48:S48"/>
    <mergeCell ref="U48:V48"/>
    <mergeCell ref="W48:X48"/>
    <mergeCell ref="C47:F47"/>
    <mergeCell ref="G47:H47"/>
    <mergeCell ref="L47:N47"/>
    <mergeCell ref="O47:Q47"/>
    <mergeCell ref="R47:S47"/>
    <mergeCell ref="U47:V47"/>
    <mergeCell ref="W53:X53"/>
    <mergeCell ref="C54:F54"/>
    <mergeCell ref="G54:H54"/>
    <mergeCell ref="L54:N54"/>
    <mergeCell ref="O54:Q54"/>
    <mergeCell ref="R54:S54"/>
    <mergeCell ref="U54:V54"/>
    <mergeCell ref="W54:X54"/>
    <mergeCell ref="C53:F53"/>
    <mergeCell ref="G53:H53"/>
    <mergeCell ref="L53:N53"/>
    <mergeCell ref="O53:Q53"/>
    <mergeCell ref="R53:S53"/>
    <mergeCell ref="U53:V53"/>
    <mergeCell ref="W51:X51"/>
    <mergeCell ref="C52:F52"/>
    <mergeCell ref="G52:H52"/>
    <mergeCell ref="L52:N52"/>
    <mergeCell ref="O52:Q52"/>
    <mergeCell ref="R52:S52"/>
    <mergeCell ref="U52:V52"/>
    <mergeCell ref="W52:X52"/>
    <mergeCell ref="C51:F51"/>
    <mergeCell ref="G51:H51"/>
    <mergeCell ref="L51:N51"/>
    <mergeCell ref="O51:Q51"/>
    <mergeCell ref="R51:S51"/>
    <mergeCell ref="U51:V51"/>
    <mergeCell ref="W57:X57"/>
    <mergeCell ref="C58:F58"/>
    <mergeCell ref="G58:H58"/>
    <mergeCell ref="L58:N58"/>
    <mergeCell ref="O58:Q58"/>
    <mergeCell ref="R58:S58"/>
    <mergeCell ref="U58:V58"/>
    <mergeCell ref="W58:X58"/>
    <mergeCell ref="C57:F57"/>
    <mergeCell ref="G57:H57"/>
    <mergeCell ref="L57:N57"/>
    <mergeCell ref="O57:Q57"/>
    <mergeCell ref="R57:S57"/>
    <mergeCell ref="U57:V57"/>
    <mergeCell ref="W55:X55"/>
    <mergeCell ref="C56:F56"/>
    <mergeCell ref="G56:H56"/>
    <mergeCell ref="L56:N56"/>
    <mergeCell ref="O56:Q56"/>
    <mergeCell ref="R56:S56"/>
    <mergeCell ref="U56:V56"/>
    <mergeCell ref="W56:X56"/>
    <mergeCell ref="C55:F55"/>
    <mergeCell ref="G55:H55"/>
    <mergeCell ref="L55:N55"/>
    <mergeCell ref="O55:Q55"/>
    <mergeCell ref="R55:S55"/>
    <mergeCell ref="U55:V55"/>
    <mergeCell ref="W61:X61"/>
    <mergeCell ref="C62:F62"/>
    <mergeCell ref="G62:H62"/>
    <mergeCell ref="L62:N62"/>
    <mergeCell ref="O62:Q62"/>
    <mergeCell ref="R62:S62"/>
    <mergeCell ref="U62:V62"/>
    <mergeCell ref="W62:X62"/>
    <mergeCell ref="C61:F61"/>
    <mergeCell ref="G61:H61"/>
    <mergeCell ref="L61:N61"/>
    <mergeCell ref="O61:Q61"/>
    <mergeCell ref="R61:S61"/>
    <mergeCell ref="U61:V61"/>
    <mergeCell ref="W59:X59"/>
    <mergeCell ref="C60:F60"/>
    <mergeCell ref="G60:H60"/>
    <mergeCell ref="L60:N60"/>
    <mergeCell ref="O60:Q60"/>
    <mergeCell ref="R60:S60"/>
    <mergeCell ref="U60:V60"/>
    <mergeCell ref="W60:X60"/>
    <mergeCell ref="C59:F59"/>
    <mergeCell ref="G59:H59"/>
    <mergeCell ref="L59:N59"/>
    <mergeCell ref="O59:Q59"/>
    <mergeCell ref="R59:S59"/>
    <mergeCell ref="U59:V59"/>
    <mergeCell ref="W65:X65"/>
    <mergeCell ref="C66:F66"/>
    <mergeCell ref="G66:H66"/>
    <mergeCell ref="L66:N66"/>
    <mergeCell ref="O66:Q66"/>
    <mergeCell ref="R66:S66"/>
    <mergeCell ref="U66:V66"/>
    <mergeCell ref="W66:X66"/>
    <mergeCell ref="C65:F65"/>
    <mergeCell ref="G65:H65"/>
    <mergeCell ref="L65:N65"/>
    <mergeCell ref="O65:Q65"/>
    <mergeCell ref="R65:S65"/>
    <mergeCell ref="U65:V65"/>
    <mergeCell ref="W63:X63"/>
    <mergeCell ref="C64:F64"/>
    <mergeCell ref="G64:H64"/>
    <mergeCell ref="L64:N64"/>
    <mergeCell ref="O64:Q64"/>
    <mergeCell ref="R64:S64"/>
    <mergeCell ref="U64:V64"/>
    <mergeCell ref="W64:X64"/>
    <mergeCell ref="C63:F63"/>
    <mergeCell ref="G63:H63"/>
    <mergeCell ref="L63:N63"/>
    <mergeCell ref="O63:Q63"/>
    <mergeCell ref="R63:S63"/>
    <mergeCell ref="U63:V63"/>
    <mergeCell ref="W69:X69"/>
    <mergeCell ref="C70:F70"/>
    <mergeCell ref="G70:H70"/>
    <mergeCell ref="L70:N70"/>
    <mergeCell ref="O70:Q70"/>
    <mergeCell ref="R70:S70"/>
    <mergeCell ref="U70:V70"/>
    <mergeCell ref="W70:X70"/>
    <mergeCell ref="C69:F69"/>
    <mergeCell ref="G69:H69"/>
    <mergeCell ref="L69:N69"/>
    <mergeCell ref="O69:Q69"/>
    <mergeCell ref="R69:S69"/>
    <mergeCell ref="U69:V69"/>
    <mergeCell ref="W67:X67"/>
    <mergeCell ref="C68:F68"/>
    <mergeCell ref="G68:H68"/>
    <mergeCell ref="L68:N68"/>
    <mergeCell ref="O68:Q68"/>
    <mergeCell ref="R68:S68"/>
    <mergeCell ref="U68:V68"/>
    <mergeCell ref="W68:X68"/>
    <mergeCell ref="C67:F67"/>
    <mergeCell ref="G67:H67"/>
    <mergeCell ref="L67:N67"/>
    <mergeCell ref="O67:Q67"/>
    <mergeCell ref="R67:S67"/>
    <mergeCell ref="U67:V67"/>
    <mergeCell ref="W73:X73"/>
    <mergeCell ref="C74:G74"/>
    <mergeCell ref="L74:N74"/>
    <mergeCell ref="O74:Q74"/>
    <mergeCell ref="R74:S74"/>
    <mergeCell ref="U74:V74"/>
    <mergeCell ref="W74:X74"/>
    <mergeCell ref="C73:F73"/>
    <mergeCell ref="G73:H73"/>
    <mergeCell ref="L73:N73"/>
    <mergeCell ref="O73:Q73"/>
    <mergeCell ref="R73:S73"/>
    <mergeCell ref="U73:V73"/>
    <mergeCell ref="W71:X71"/>
    <mergeCell ref="C72:F72"/>
    <mergeCell ref="G72:H72"/>
    <mergeCell ref="L72:N72"/>
    <mergeCell ref="O72:Q72"/>
    <mergeCell ref="R72:S72"/>
    <mergeCell ref="U72:V72"/>
    <mergeCell ref="W72:X72"/>
    <mergeCell ref="C71:F71"/>
    <mergeCell ref="G71:H71"/>
    <mergeCell ref="L71:N71"/>
    <mergeCell ref="O71:Q71"/>
    <mergeCell ref="R71:S71"/>
    <mergeCell ref="U71:V71"/>
    <mergeCell ref="W77:X77"/>
    <mergeCell ref="C78:F78"/>
    <mergeCell ref="G78:H78"/>
    <mergeCell ref="L78:N78"/>
    <mergeCell ref="O78:Q78"/>
    <mergeCell ref="R78:S78"/>
    <mergeCell ref="U78:V78"/>
    <mergeCell ref="W78:X78"/>
    <mergeCell ref="C77:F77"/>
    <mergeCell ref="G77:H77"/>
    <mergeCell ref="L77:N77"/>
    <mergeCell ref="O77:Q77"/>
    <mergeCell ref="R77:S77"/>
    <mergeCell ref="U77:V77"/>
    <mergeCell ref="W75:X75"/>
    <mergeCell ref="C76:F76"/>
    <mergeCell ref="G76:H76"/>
    <mergeCell ref="L76:N76"/>
    <mergeCell ref="O76:Q76"/>
    <mergeCell ref="R76:S76"/>
    <mergeCell ref="U76:V76"/>
    <mergeCell ref="W76:X76"/>
    <mergeCell ref="C75:F75"/>
    <mergeCell ref="G75:H75"/>
    <mergeCell ref="L75:N75"/>
    <mergeCell ref="O75:Q75"/>
    <mergeCell ref="R75:S75"/>
    <mergeCell ref="U75:V75"/>
    <mergeCell ref="W81:X81"/>
    <mergeCell ref="C82:F82"/>
    <mergeCell ref="G82:H82"/>
    <mergeCell ref="L82:N82"/>
    <mergeCell ref="O82:Q82"/>
    <mergeCell ref="R82:S82"/>
    <mergeCell ref="U82:V82"/>
    <mergeCell ref="W82:X82"/>
    <mergeCell ref="C81:F81"/>
    <mergeCell ref="G81:H81"/>
    <mergeCell ref="L81:N81"/>
    <mergeCell ref="O81:Q81"/>
    <mergeCell ref="R81:S81"/>
    <mergeCell ref="U81:V81"/>
    <mergeCell ref="W79:X79"/>
    <mergeCell ref="C80:F80"/>
    <mergeCell ref="G80:H80"/>
    <mergeCell ref="L80:N80"/>
    <mergeCell ref="O80:Q80"/>
    <mergeCell ref="R80:S80"/>
    <mergeCell ref="U80:V80"/>
    <mergeCell ref="W80:X80"/>
    <mergeCell ref="C79:F79"/>
    <mergeCell ref="G79:H79"/>
    <mergeCell ref="L79:N79"/>
    <mergeCell ref="O79:Q79"/>
    <mergeCell ref="R79:S79"/>
    <mergeCell ref="U79:V79"/>
    <mergeCell ref="W84:X84"/>
    <mergeCell ref="C85:F85"/>
    <mergeCell ref="G85:H85"/>
    <mergeCell ref="L85:N85"/>
    <mergeCell ref="O85:Q85"/>
    <mergeCell ref="R85:S85"/>
    <mergeCell ref="U85:V85"/>
    <mergeCell ref="W85:X85"/>
    <mergeCell ref="C84:F84"/>
    <mergeCell ref="G84:H84"/>
    <mergeCell ref="L84:N84"/>
    <mergeCell ref="O84:Q84"/>
    <mergeCell ref="R84:S84"/>
    <mergeCell ref="U84:V84"/>
    <mergeCell ref="C83:F83"/>
    <mergeCell ref="L83:N83"/>
    <mergeCell ref="O83:Q83"/>
    <mergeCell ref="R83:S83"/>
    <mergeCell ref="U83:V83"/>
    <mergeCell ref="W83:X83"/>
    <mergeCell ref="W88:X88"/>
    <mergeCell ref="C89:F89"/>
    <mergeCell ref="G89:H89"/>
    <mergeCell ref="L89:N89"/>
    <mergeCell ref="O89:Q89"/>
    <mergeCell ref="R89:S89"/>
    <mergeCell ref="U89:V89"/>
    <mergeCell ref="W89:X89"/>
    <mergeCell ref="C88:F88"/>
    <mergeCell ref="G88:H88"/>
    <mergeCell ref="L88:N88"/>
    <mergeCell ref="O88:Q88"/>
    <mergeCell ref="R88:S88"/>
    <mergeCell ref="U88:V88"/>
    <mergeCell ref="W86:X86"/>
    <mergeCell ref="C87:F87"/>
    <mergeCell ref="G87:H87"/>
    <mergeCell ref="L87:N87"/>
    <mergeCell ref="O87:Q87"/>
    <mergeCell ref="R87:S87"/>
    <mergeCell ref="U87:V87"/>
    <mergeCell ref="W87:X87"/>
    <mergeCell ref="C86:F86"/>
    <mergeCell ref="G86:H86"/>
    <mergeCell ref="L86:N86"/>
    <mergeCell ref="O86:Q86"/>
    <mergeCell ref="R86:S86"/>
    <mergeCell ref="U86:V86"/>
    <mergeCell ref="W92:X92"/>
    <mergeCell ref="C93:F93"/>
    <mergeCell ref="G93:H93"/>
    <mergeCell ref="L93:N93"/>
    <mergeCell ref="O93:Q93"/>
    <mergeCell ref="R93:S93"/>
    <mergeCell ref="U93:V93"/>
    <mergeCell ref="W93:X93"/>
    <mergeCell ref="C92:F92"/>
    <mergeCell ref="G92:H92"/>
    <mergeCell ref="L92:N92"/>
    <mergeCell ref="O92:Q92"/>
    <mergeCell ref="R92:S92"/>
    <mergeCell ref="U92:V92"/>
    <mergeCell ref="W90:X90"/>
    <mergeCell ref="C91:F91"/>
    <mergeCell ref="G91:H91"/>
    <mergeCell ref="L91:N91"/>
    <mergeCell ref="O91:Q91"/>
    <mergeCell ref="R91:S91"/>
    <mergeCell ref="U91:V91"/>
    <mergeCell ref="W91:X91"/>
    <mergeCell ref="C90:F90"/>
    <mergeCell ref="G90:H90"/>
    <mergeCell ref="L90:N90"/>
    <mergeCell ref="O90:Q90"/>
    <mergeCell ref="R90:S90"/>
    <mergeCell ref="U90:V90"/>
    <mergeCell ref="W96:X96"/>
    <mergeCell ref="C97:F97"/>
    <mergeCell ref="G97:H97"/>
    <mergeCell ref="L97:N97"/>
    <mergeCell ref="O97:Q97"/>
    <mergeCell ref="R97:S97"/>
    <mergeCell ref="U97:V97"/>
    <mergeCell ref="W97:X97"/>
    <mergeCell ref="C96:F96"/>
    <mergeCell ref="G96:H96"/>
    <mergeCell ref="L96:N96"/>
    <mergeCell ref="O96:Q96"/>
    <mergeCell ref="R96:S96"/>
    <mergeCell ref="U96:V96"/>
    <mergeCell ref="W94:X94"/>
    <mergeCell ref="C95:F95"/>
    <mergeCell ref="G95:H95"/>
    <mergeCell ref="L95:N95"/>
    <mergeCell ref="O95:Q95"/>
    <mergeCell ref="R95:S95"/>
    <mergeCell ref="U95:V95"/>
    <mergeCell ref="W95:X95"/>
    <mergeCell ref="C94:F94"/>
    <mergeCell ref="G94:H94"/>
    <mergeCell ref="L94:N94"/>
    <mergeCell ref="O94:Q94"/>
    <mergeCell ref="R94:S94"/>
    <mergeCell ref="U94:V94"/>
    <mergeCell ref="W100:X100"/>
    <mergeCell ref="C101:F101"/>
    <mergeCell ref="G101:H101"/>
    <mergeCell ref="L101:N101"/>
    <mergeCell ref="O101:Q101"/>
    <mergeCell ref="R101:S101"/>
    <mergeCell ref="U101:V101"/>
    <mergeCell ref="W101:X101"/>
    <mergeCell ref="C100:F100"/>
    <mergeCell ref="G100:H100"/>
    <mergeCell ref="L100:N100"/>
    <mergeCell ref="O100:Q100"/>
    <mergeCell ref="R100:S100"/>
    <mergeCell ref="U100:V100"/>
    <mergeCell ref="W98:X98"/>
    <mergeCell ref="C99:F99"/>
    <mergeCell ref="G99:H99"/>
    <mergeCell ref="L99:N99"/>
    <mergeCell ref="O99:Q99"/>
    <mergeCell ref="R99:S99"/>
    <mergeCell ref="U99:V99"/>
    <mergeCell ref="W99:X99"/>
    <mergeCell ref="C98:F98"/>
    <mergeCell ref="G98:H98"/>
    <mergeCell ref="L98:N98"/>
    <mergeCell ref="O98:Q98"/>
    <mergeCell ref="R98:S98"/>
    <mergeCell ref="U98:V98"/>
    <mergeCell ref="W104:X104"/>
    <mergeCell ref="C105:F105"/>
    <mergeCell ref="G105:H105"/>
    <mergeCell ref="L105:N105"/>
    <mergeCell ref="O105:Q105"/>
    <mergeCell ref="R105:S105"/>
    <mergeCell ref="U105:V105"/>
    <mergeCell ref="W105:X105"/>
    <mergeCell ref="C104:F104"/>
    <mergeCell ref="G104:H104"/>
    <mergeCell ref="L104:N104"/>
    <mergeCell ref="O104:Q104"/>
    <mergeCell ref="R104:S104"/>
    <mergeCell ref="U104:V104"/>
    <mergeCell ref="W102:X102"/>
    <mergeCell ref="C103:F103"/>
    <mergeCell ref="G103:H103"/>
    <mergeCell ref="L103:N103"/>
    <mergeCell ref="O103:Q103"/>
    <mergeCell ref="R103:S103"/>
    <mergeCell ref="U103:V103"/>
    <mergeCell ref="W103:X103"/>
    <mergeCell ref="C102:F102"/>
    <mergeCell ref="G102:H102"/>
    <mergeCell ref="L102:N102"/>
    <mergeCell ref="O102:Q102"/>
    <mergeCell ref="R102:S102"/>
    <mergeCell ref="U102:V102"/>
    <mergeCell ref="W108:X108"/>
    <mergeCell ref="C109:F109"/>
    <mergeCell ref="L109:N109"/>
    <mergeCell ref="O109:Q109"/>
    <mergeCell ref="R109:S109"/>
    <mergeCell ref="U109:V109"/>
    <mergeCell ref="W109:X109"/>
    <mergeCell ref="C108:F108"/>
    <mergeCell ref="G108:H108"/>
    <mergeCell ref="L108:N108"/>
    <mergeCell ref="O108:Q108"/>
    <mergeCell ref="R108:S108"/>
    <mergeCell ref="U108:V108"/>
    <mergeCell ref="W106:X106"/>
    <mergeCell ref="C107:F107"/>
    <mergeCell ref="G107:H107"/>
    <mergeCell ref="L107:N107"/>
    <mergeCell ref="O107:Q107"/>
    <mergeCell ref="R107:S107"/>
    <mergeCell ref="U107:V107"/>
    <mergeCell ref="W107:X107"/>
    <mergeCell ref="C106:F106"/>
    <mergeCell ref="G106:H106"/>
    <mergeCell ref="L106:N106"/>
    <mergeCell ref="O106:Q106"/>
    <mergeCell ref="R106:S106"/>
    <mergeCell ref="U106:V106"/>
    <mergeCell ref="W112:X112"/>
    <mergeCell ref="C113:F113"/>
    <mergeCell ref="G113:H113"/>
    <mergeCell ref="L113:N113"/>
    <mergeCell ref="O113:Q113"/>
    <mergeCell ref="R113:S113"/>
    <mergeCell ref="U113:V113"/>
    <mergeCell ref="W113:X113"/>
    <mergeCell ref="C112:F112"/>
    <mergeCell ref="G112:H112"/>
    <mergeCell ref="L112:N112"/>
    <mergeCell ref="O112:Q112"/>
    <mergeCell ref="R112:S112"/>
    <mergeCell ref="U112:V112"/>
    <mergeCell ref="W110:X110"/>
    <mergeCell ref="C111:F111"/>
    <mergeCell ref="G111:H111"/>
    <mergeCell ref="L111:N111"/>
    <mergeCell ref="O111:Q111"/>
    <mergeCell ref="R111:S111"/>
    <mergeCell ref="U111:V111"/>
    <mergeCell ref="W111:X111"/>
    <mergeCell ref="C110:F110"/>
    <mergeCell ref="G110:H110"/>
    <mergeCell ref="L110:N110"/>
    <mergeCell ref="O110:Q110"/>
    <mergeCell ref="R110:S110"/>
    <mergeCell ref="U110:V110"/>
    <mergeCell ref="W116:X116"/>
    <mergeCell ref="C117:F117"/>
    <mergeCell ref="G117:H117"/>
    <mergeCell ref="L117:N117"/>
    <mergeCell ref="O117:Q117"/>
    <mergeCell ref="R117:S117"/>
    <mergeCell ref="U117:V117"/>
    <mergeCell ref="W117:X117"/>
    <mergeCell ref="C116:F116"/>
    <mergeCell ref="G116:H116"/>
    <mergeCell ref="L116:N116"/>
    <mergeCell ref="O116:Q116"/>
    <mergeCell ref="R116:S116"/>
    <mergeCell ref="U116:V116"/>
    <mergeCell ref="W114:X114"/>
    <mergeCell ref="C115:F115"/>
    <mergeCell ref="G115:H115"/>
    <mergeCell ref="L115:N115"/>
    <mergeCell ref="O115:Q115"/>
    <mergeCell ref="R115:S115"/>
    <mergeCell ref="U115:V115"/>
    <mergeCell ref="W115:X115"/>
    <mergeCell ref="C114:F114"/>
    <mergeCell ref="G114:H114"/>
    <mergeCell ref="L114:N114"/>
    <mergeCell ref="O114:Q114"/>
    <mergeCell ref="R114:S114"/>
    <mergeCell ref="U114:V114"/>
    <mergeCell ref="W120:X120"/>
    <mergeCell ref="C121:F121"/>
    <mergeCell ref="G121:H121"/>
    <mergeCell ref="L121:N121"/>
    <mergeCell ref="O121:Q121"/>
    <mergeCell ref="R121:S121"/>
    <mergeCell ref="U121:V121"/>
    <mergeCell ref="W121:X121"/>
    <mergeCell ref="C120:F120"/>
    <mergeCell ref="G120:H120"/>
    <mergeCell ref="L120:N120"/>
    <mergeCell ref="O120:Q120"/>
    <mergeCell ref="R120:S120"/>
    <mergeCell ref="U120:V120"/>
    <mergeCell ref="W118:X118"/>
    <mergeCell ref="C119:F119"/>
    <mergeCell ref="G119:H119"/>
    <mergeCell ref="L119:N119"/>
    <mergeCell ref="O119:Q119"/>
    <mergeCell ref="R119:S119"/>
    <mergeCell ref="U119:V119"/>
    <mergeCell ref="W119:X119"/>
    <mergeCell ref="C118:F118"/>
    <mergeCell ref="G118:H118"/>
    <mergeCell ref="L118:N118"/>
    <mergeCell ref="O118:Q118"/>
    <mergeCell ref="R118:S118"/>
    <mergeCell ref="U118:V118"/>
    <mergeCell ref="W123:X123"/>
    <mergeCell ref="C124:F124"/>
    <mergeCell ref="G124:H124"/>
    <mergeCell ref="L124:N124"/>
    <mergeCell ref="O124:Q124"/>
    <mergeCell ref="R124:S124"/>
    <mergeCell ref="U124:V124"/>
    <mergeCell ref="W124:X124"/>
    <mergeCell ref="C123:F123"/>
    <mergeCell ref="G123:H123"/>
    <mergeCell ref="L123:N123"/>
    <mergeCell ref="O123:Q123"/>
    <mergeCell ref="R123:S123"/>
    <mergeCell ref="U123:V123"/>
    <mergeCell ref="C122:F122"/>
    <mergeCell ref="L122:N122"/>
    <mergeCell ref="O122:Q122"/>
    <mergeCell ref="R122:S122"/>
    <mergeCell ref="U122:V122"/>
    <mergeCell ref="W122:X122"/>
    <mergeCell ref="C127:F127"/>
    <mergeCell ref="L127:N127"/>
    <mergeCell ref="O127:Q127"/>
    <mergeCell ref="R127:S127"/>
    <mergeCell ref="U127:V127"/>
    <mergeCell ref="W127:X127"/>
    <mergeCell ref="W125:X125"/>
    <mergeCell ref="C126:F126"/>
    <mergeCell ref="G126:H126"/>
    <mergeCell ref="L126:N126"/>
    <mergeCell ref="O126:Q126"/>
    <mergeCell ref="R126:S126"/>
    <mergeCell ref="U126:V126"/>
    <mergeCell ref="W126:X126"/>
    <mergeCell ref="C125:F125"/>
    <mergeCell ref="G125:H125"/>
    <mergeCell ref="L125:N125"/>
    <mergeCell ref="O125:Q125"/>
    <mergeCell ref="R125:S125"/>
    <mergeCell ref="U125:V125"/>
    <mergeCell ref="W130:X130"/>
    <mergeCell ref="C131:F131"/>
    <mergeCell ref="G131:H131"/>
    <mergeCell ref="L131:N131"/>
    <mergeCell ref="O131:Q131"/>
    <mergeCell ref="R131:S131"/>
    <mergeCell ref="U131:V131"/>
    <mergeCell ref="W131:X131"/>
    <mergeCell ref="C130:F130"/>
    <mergeCell ref="G130:H130"/>
    <mergeCell ref="L130:N130"/>
    <mergeCell ref="O130:Q130"/>
    <mergeCell ref="R130:S130"/>
    <mergeCell ref="U130:V130"/>
    <mergeCell ref="W128:X128"/>
    <mergeCell ref="C129:F129"/>
    <mergeCell ref="G129:H129"/>
    <mergeCell ref="L129:N129"/>
    <mergeCell ref="O129:Q129"/>
    <mergeCell ref="R129:S129"/>
    <mergeCell ref="U129:V129"/>
    <mergeCell ref="W129:X129"/>
    <mergeCell ref="C128:F128"/>
    <mergeCell ref="G128:H128"/>
    <mergeCell ref="L128:N128"/>
    <mergeCell ref="O128:Q128"/>
    <mergeCell ref="R128:S128"/>
    <mergeCell ref="U128:V128"/>
    <mergeCell ref="W134:X134"/>
    <mergeCell ref="C135:F135"/>
    <mergeCell ref="G135:H135"/>
    <mergeCell ref="L135:N135"/>
    <mergeCell ref="O135:Q135"/>
    <mergeCell ref="R135:S135"/>
    <mergeCell ref="U135:V135"/>
    <mergeCell ref="W135:X135"/>
    <mergeCell ref="C134:F134"/>
    <mergeCell ref="G134:H134"/>
    <mergeCell ref="L134:N134"/>
    <mergeCell ref="O134:Q134"/>
    <mergeCell ref="R134:S134"/>
    <mergeCell ref="U134:V134"/>
    <mergeCell ref="W132:X132"/>
    <mergeCell ref="C133:F133"/>
    <mergeCell ref="G133:H133"/>
    <mergeCell ref="L133:N133"/>
    <mergeCell ref="O133:Q133"/>
    <mergeCell ref="R133:S133"/>
    <mergeCell ref="U133:V133"/>
    <mergeCell ref="W133:X133"/>
    <mergeCell ref="C132:F132"/>
    <mergeCell ref="G132:H132"/>
    <mergeCell ref="L132:N132"/>
    <mergeCell ref="O132:Q132"/>
    <mergeCell ref="R132:S132"/>
    <mergeCell ref="U132:V132"/>
    <mergeCell ref="W138:X138"/>
    <mergeCell ref="C139:F139"/>
    <mergeCell ref="G139:H139"/>
    <mergeCell ref="L139:N139"/>
    <mergeCell ref="O139:Q139"/>
    <mergeCell ref="R139:S139"/>
    <mergeCell ref="U139:V139"/>
    <mergeCell ref="W139:X139"/>
    <mergeCell ref="C138:F138"/>
    <mergeCell ref="G138:H138"/>
    <mergeCell ref="L138:N138"/>
    <mergeCell ref="O138:Q138"/>
    <mergeCell ref="R138:S138"/>
    <mergeCell ref="U138:V138"/>
    <mergeCell ref="W136:X136"/>
    <mergeCell ref="C137:F137"/>
    <mergeCell ref="G137:H137"/>
    <mergeCell ref="L137:N137"/>
    <mergeCell ref="O137:Q137"/>
    <mergeCell ref="R137:S137"/>
    <mergeCell ref="U137:V137"/>
    <mergeCell ref="W137:X137"/>
    <mergeCell ref="C136:F136"/>
    <mergeCell ref="G136:H136"/>
    <mergeCell ref="L136:N136"/>
    <mergeCell ref="O136:Q136"/>
    <mergeCell ref="R136:S136"/>
    <mergeCell ref="U136:V136"/>
    <mergeCell ref="W142:X142"/>
    <mergeCell ref="C143:F143"/>
    <mergeCell ref="G143:H143"/>
    <mergeCell ref="L143:N143"/>
    <mergeCell ref="O143:Q143"/>
    <mergeCell ref="R143:S143"/>
    <mergeCell ref="U143:V143"/>
    <mergeCell ref="W143:X143"/>
    <mergeCell ref="C142:F142"/>
    <mergeCell ref="G142:H142"/>
    <mergeCell ref="L142:N142"/>
    <mergeCell ref="O142:Q142"/>
    <mergeCell ref="R142:S142"/>
    <mergeCell ref="U142:V142"/>
    <mergeCell ref="W140:X140"/>
    <mergeCell ref="C141:F141"/>
    <mergeCell ref="G141:H141"/>
    <mergeCell ref="L141:N141"/>
    <mergeCell ref="O141:Q141"/>
    <mergeCell ref="R141:S141"/>
    <mergeCell ref="U141:V141"/>
    <mergeCell ref="W141:X141"/>
    <mergeCell ref="C140:F140"/>
    <mergeCell ref="G140:H140"/>
    <mergeCell ref="L140:N140"/>
    <mergeCell ref="O140:Q140"/>
    <mergeCell ref="R140:S140"/>
    <mergeCell ref="U140:V140"/>
    <mergeCell ref="W146:X146"/>
    <mergeCell ref="C147:F147"/>
    <mergeCell ref="G147:H147"/>
    <mergeCell ref="L147:N147"/>
    <mergeCell ref="O147:Q147"/>
    <mergeCell ref="R147:S147"/>
    <mergeCell ref="U147:V147"/>
    <mergeCell ref="W147:X147"/>
    <mergeCell ref="C146:F146"/>
    <mergeCell ref="G146:H146"/>
    <mergeCell ref="L146:N146"/>
    <mergeCell ref="O146:Q146"/>
    <mergeCell ref="R146:S146"/>
    <mergeCell ref="U146:V146"/>
    <mergeCell ref="W144:X144"/>
    <mergeCell ref="C145:F145"/>
    <mergeCell ref="G145:H145"/>
    <mergeCell ref="L145:N145"/>
    <mergeCell ref="O145:Q145"/>
    <mergeCell ref="R145:S145"/>
    <mergeCell ref="U145:V145"/>
    <mergeCell ref="W145:X145"/>
    <mergeCell ref="C144:F144"/>
    <mergeCell ref="G144:H144"/>
    <mergeCell ref="L144:N144"/>
    <mergeCell ref="O144:Q144"/>
    <mergeCell ref="R144:S144"/>
    <mergeCell ref="U144:V144"/>
    <mergeCell ref="W150:X150"/>
    <mergeCell ref="C151:F151"/>
    <mergeCell ref="L151:N151"/>
    <mergeCell ref="O151:Q151"/>
    <mergeCell ref="R151:S151"/>
    <mergeCell ref="U151:V151"/>
    <mergeCell ref="W151:X151"/>
    <mergeCell ref="C150:F150"/>
    <mergeCell ref="G150:H150"/>
    <mergeCell ref="L150:N150"/>
    <mergeCell ref="O150:Q150"/>
    <mergeCell ref="R150:S150"/>
    <mergeCell ref="U150:V150"/>
    <mergeCell ref="W148:X148"/>
    <mergeCell ref="C149:F149"/>
    <mergeCell ref="G149:H149"/>
    <mergeCell ref="L149:N149"/>
    <mergeCell ref="O149:Q149"/>
    <mergeCell ref="R149:S149"/>
    <mergeCell ref="U149:V149"/>
    <mergeCell ref="W149:X149"/>
    <mergeCell ref="C148:F148"/>
    <mergeCell ref="G148:H148"/>
    <mergeCell ref="L148:N148"/>
    <mergeCell ref="O148:Q148"/>
    <mergeCell ref="R148:S148"/>
    <mergeCell ref="U148:V148"/>
    <mergeCell ref="C154:F154"/>
    <mergeCell ref="L154:N154"/>
    <mergeCell ref="O154:Q154"/>
    <mergeCell ref="R154:S154"/>
    <mergeCell ref="U154:V154"/>
    <mergeCell ref="W154:X154"/>
    <mergeCell ref="W152:X152"/>
    <mergeCell ref="C153:F153"/>
    <mergeCell ref="G153:H153"/>
    <mergeCell ref="L153:N153"/>
    <mergeCell ref="O153:Q153"/>
    <mergeCell ref="R153:S153"/>
    <mergeCell ref="U153:V153"/>
    <mergeCell ref="W153:X153"/>
    <mergeCell ref="C152:F152"/>
    <mergeCell ref="G152:H152"/>
    <mergeCell ref="L152:N152"/>
    <mergeCell ref="O152:Q152"/>
    <mergeCell ref="R152:S152"/>
    <mergeCell ref="U152:V152"/>
    <mergeCell ref="W156:X156"/>
    <mergeCell ref="C157:F157"/>
    <mergeCell ref="G157:H157"/>
    <mergeCell ref="L157:N157"/>
    <mergeCell ref="O157:Q157"/>
    <mergeCell ref="R157:S157"/>
    <mergeCell ref="U157:V157"/>
    <mergeCell ref="W157:X157"/>
    <mergeCell ref="C156:F156"/>
    <mergeCell ref="G156:H156"/>
    <mergeCell ref="L156:N156"/>
    <mergeCell ref="O156:Q156"/>
    <mergeCell ref="R156:S156"/>
    <mergeCell ref="U156:V156"/>
    <mergeCell ref="C155:F155"/>
    <mergeCell ref="L155:N155"/>
    <mergeCell ref="O155:Q155"/>
    <mergeCell ref="R155:S155"/>
    <mergeCell ref="U155:V155"/>
    <mergeCell ref="W155:X155"/>
    <mergeCell ref="W160:X160"/>
    <mergeCell ref="C161:F161"/>
    <mergeCell ref="G161:H161"/>
    <mergeCell ref="L161:N161"/>
    <mergeCell ref="O161:Q161"/>
    <mergeCell ref="R161:S161"/>
    <mergeCell ref="U161:V161"/>
    <mergeCell ref="W161:X161"/>
    <mergeCell ref="C160:F160"/>
    <mergeCell ref="G160:H160"/>
    <mergeCell ref="L160:N160"/>
    <mergeCell ref="O160:Q160"/>
    <mergeCell ref="R160:S160"/>
    <mergeCell ref="U160:V160"/>
    <mergeCell ref="W158:X158"/>
    <mergeCell ref="C159:F159"/>
    <mergeCell ref="G159:H159"/>
    <mergeCell ref="L159:N159"/>
    <mergeCell ref="O159:Q159"/>
    <mergeCell ref="R159:S159"/>
    <mergeCell ref="U159:V159"/>
    <mergeCell ref="W159:X159"/>
    <mergeCell ref="C158:F158"/>
    <mergeCell ref="G158:H158"/>
    <mergeCell ref="L158:N158"/>
    <mergeCell ref="O158:Q158"/>
    <mergeCell ref="R158:S158"/>
    <mergeCell ref="U158:V158"/>
    <mergeCell ref="W164:X164"/>
    <mergeCell ref="C165:F165"/>
    <mergeCell ref="G165:H165"/>
    <mergeCell ref="L165:N165"/>
    <mergeCell ref="O165:Q165"/>
    <mergeCell ref="R165:S165"/>
    <mergeCell ref="U165:V165"/>
    <mergeCell ref="W165:X165"/>
    <mergeCell ref="C164:F164"/>
    <mergeCell ref="G164:H164"/>
    <mergeCell ref="L164:N164"/>
    <mergeCell ref="O164:Q164"/>
    <mergeCell ref="R164:S164"/>
    <mergeCell ref="U164:V164"/>
    <mergeCell ref="W162:X162"/>
    <mergeCell ref="C163:F163"/>
    <mergeCell ref="G163:H163"/>
    <mergeCell ref="L163:N163"/>
    <mergeCell ref="O163:Q163"/>
    <mergeCell ref="R163:S163"/>
    <mergeCell ref="U163:V163"/>
    <mergeCell ref="W163:X163"/>
    <mergeCell ref="C162:F162"/>
    <mergeCell ref="G162:H162"/>
    <mergeCell ref="L162:N162"/>
    <mergeCell ref="O162:Q162"/>
    <mergeCell ref="R162:S162"/>
    <mergeCell ref="U162:V162"/>
    <mergeCell ref="C168:F168"/>
    <mergeCell ref="L168:N168"/>
    <mergeCell ref="O168:Q168"/>
    <mergeCell ref="R168:S168"/>
    <mergeCell ref="U168:V168"/>
    <mergeCell ref="W168:X168"/>
    <mergeCell ref="W166:X166"/>
    <mergeCell ref="C167:F167"/>
    <mergeCell ref="G167:H167"/>
    <mergeCell ref="L167:N167"/>
    <mergeCell ref="O167:Q167"/>
    <mergeCell ref="R167:S167"/>
    <mergeCell ref="U167:V167"/>
    <mergeCell ref="W167:X167"/>
    <mergeCell ref="C166:F166"/>
    <mergeCell ref="G166:H166"/>
    <mergeCell ref="L166:N166"/>
    <mergeCell ref="O166:Q166"/>
    <mergeCell ref="R166:S166"/>
    <mergeCell ref="U166:V166"/>
    <mergeCell ref="W171:X171"/>
    <mergeCell ref="C172:F172"/>
    <mergeCell ref="G172:H172"/>
    <mergeCell ref="L172:N172"/>
    <mergeCell ref="O172:Q172"/>
    <mergeCell ref="R172:S172"/>
    <mergeCell ref="U172:V172"/>
    <mergeCell ref="W172:X172"/>
    <mergeCell ref="C171:F171"/>
    <mergeCell ref="G171:H171"/>
    <mergeCell ref="L171:N171"/>
    <mergeCell ref="O171:Q171"/>
    <mergeCell ref="R171:S171"/>
    <mergeCell ref="U171:V171"/>
    <mergeCell ref="W169:X169"/>
    <mergeCell ref="C170:F170"/>
    <mergeCell ref="G170:H170"/>
    <mergeCell ref="L170:N170"/>
    <mergeCell ref="O170:Q170"/>
    <mergeCell ref="R170:S170"/>
    <mergeCell ref="U170:V170"/>
    <mergeCell ref="W170:X170"/>
    <mergeCell ref="C169:F169"/>
    <mergeCell ref="G169:H169"/>
    <mergeCell ref="L169:N169"/>
    <mergeCell ref="O169:Q169"/>
    <mergeCell ref="R169:S169"/>
    <mergeCell ref="U169:V169"/>
    <mergeCell ref="W175:X175"/>
    <mergeCell ref="C176:F176"/>
    <mergeCell ref="L176:N176"/>
    <mergeCell ref="O176:Q176"/>
    <mergeCell ref="R176:S176"/>
    <mergeCell ref="U176:V176"/>
    <mergeCell ref="W176:X176"/>
    <mergeCell ref="C175:F175"/>
    <mergeCell ref="G175:H175"/>
    <mergeCell ref="L175:N175"/>
    <mergeCell ref="O175:Q175"/>
    <mergeCell ref="R175:S175"/>
    <mergeCell ref="U175:V175"/>
    <mergeCell ref="W173:X173"/>
    <mergeCell ref="C174:F174"/>
    <mergeCell ref="G174:H174"/>
    <mergeCell ref="L174:N174"/>
    <mergeCell ref="O174:Q174"/>
    <mergeCell ref="R174:S174"/>
    <mergeCell ref="U174:V174"/>
    <mergeCell ref="W174:X174"/>
    <mergeCell ref="C173:F173"/>
    <mergeCell ref="G173:H173"/>
    <mergeCell ref="L173:N173"/>
    <mergeCell ref="O173:Q173"/>
    <mergeCell ref="R173:S173"/>
    <mergeCell ref="U173:V173"/>
    <mergeCell ref="W179:X179"/>
    <mergeCell ref="C180:F180"/>
    <mergeCell ref="G180:H180"/>
    <mergeCell ref="L180:N180"/>
    <mergeCell ref="O180:Q180"/>
    <mergeCell ref="R180:S180"/>
    <mergeCell ref="U180:V180"/>
    <mergeCell ref="W180:X180"/>
    <mergeCell ref="C179:F179"/>
    <mergeCell ref="G179:H179"/>
    <mergeCell ref="L179:N179"/>
    <mergeCell ref="O179:Q179"/>
    <mergeCell ref="R179:S179"/>
    <mergeCell ref="U179:V179"/>
    <mergeCell ref="W177:X177"/>
    <mergeCell ref="C178:F178"/>
    <mergeCell ref="G178:H178"/>
    <mergeCell ref="L178:N178"/>
    <mergeCell ref="O178:Q178"/>
    <mergeCell ref="R178:S178"/>
    <mergeCell ref="U178:V178"/>
    <mergeCell ref="W178:X178"/>
    <mergeCell ref="C177:F177"/>
    <mergeCell ref="G177:H177"/>
    <mergeCell ref="L177:N177"/>
    <mergeCell ref="O177:Q177"/>
    <mergeCell ref="R177:S177"/>
    <mergeCell ref="U177:V177"/>
    <mergeCell ref="W183:X183"/>
    <mergeCell ref="C184:F184"/>
    <mergeCell ref="G184:H184"/>
    <mergeCell ref="L184:N184"/>
    <mergeCell ref="O184:Q184"/>
    <mergeCell ref="R184:S184"/>
    <mergeCell ref="U184:V184"/>
    <mergeCell ref="W184:X184"/>
    <mergeCell ref="C183:F183"/>
    <mergeCell ref="G183:H183"/>
    <mergeCell ref="L183:N183"/>
    <mergeCell ref="O183:Q183"/>
    <mergeCell ref="R183:S183"/>
    <mergeCell ref="U183:V183"/>
    <mergeCell ref="W181:X181"/>
    <mergeCell ref="C182:F182"/>
    <mergeCell ref="G182:H182"/>
    <mergeCell ref="L182:N182"/>
    <mergeCell ref="O182:Q182"/>
    <mergeCell ref="R182:S182"/>
    <mergeCell ref="U182:V182"/>
    <mergeCell ref="W182:X182"/>
    <mergeCell ref="C181:F181"/>
    <mergeCell ref="G181:H181"/>
    <mergeCell ref="L181:N181"/>
    <mergeCell ref="O181:Q181"/>
    <mergeCell ref="R181:S181"/>
    <mergeCell ref="U181:V181"/>
    <mergeCell ref="W187:X187"/>
    <mergeCell ref="C188:F188"/>
    <mergeCell ref="G188:H188"/>
    <mergeCell ref="L188:N188"/>
    <mergeCell ref="O188:Q188"/>
    <mergeCell ref="R188:S188"/>
    <mergeCell ref="U188:V188"/>
    <mergeCell ref="W188:X188"/>
    <mergeCell ref="C187:F187"/>
    <mergeCell ref="G187:H187"/>
    <mergeCell ref="L187:N187"/>
    <mergeCell ref="O187:Q187"/>
    <mergeCell ref="R187:S187"/>
    <mergeCell ref="U187:V187"/>
    <mergeCell ref="W185:X185"/>
    <mergeCell ref="C186:F186"/>
    <mergeCell ref="G186:H186"/>
    <mergeCell ref="L186:N186"/>
    <mergeCell ref="O186:Q186"/>
    <mergeCell ref="R186:S186"/>
    <mergeCell ref="U186:V186"/>
    <mergeCell ref="W186:X186"/>
    <mergeCell ref="C185:F185"/>
    <mergeCell ref="G185:H185"/>
    <mergeCell ref="L185:N185"/>
    <mergeCell ref="O185:Q185"/>
    <mergeCell ref="R185:S185"/>
    <mergeCell ref="U185:V185"/>
    <mergeCell ref="C191:F191"/>
    <mergeCell ref="L191:N191"/>
    <mergeCell ref="O191:Q191"/>
    <mergeCell ref="R191:S191"/>
    <mergeCell ref="U191:V191"/>
    <mergeCell ref="W191:X191"/>
    <mergeCell ref="W189:X189"/>
    <mergeCell ref="C190:F190"/>
    <mergeCell ref="L190:N190"/>
    <mergeCell ref="O190:Q190"/>
    <mergeCell ref="R190:S190"/>
    <mergeCell ref="U190:V190"/>
    <mergeCell ref="W190:X190"/>
    <mergeCell ref="C189:F189"/>
    <mergeCell ref="G189:H189"/>
    <mergeCell ref="L189:N189"/>
    <mergeCell ref="O189:Q189"/>
    <mergeCell ref="R189:S189"/>
    <mergeCell ref="U189:V189"/>
    <mergeCell ref="W194:X194"/>
    <mergeCell ref="C195:F195"/>
    <mergeCell ref="G195:H195"/>
    <mergeCell ref="L195:N195"/>
    <mergeCell ref="O195:Q195"/>
    <mergeCell ref="R195:S195"/>
    <mergeCell ref="U195:V195"/>
    <mergeCell ref="W195:X195"/>
    <mergeCell ref="W192:X192"/>
    <mergeCell ref="C193:F193"/>
    <mergeCell ref="U193:V193"/>
    <mergeCell ref="W193:X193"/>
    <mergeCell ref="C194:F194"/>
    <mergeCell ref="G194:H194"/>
    <mergeCell ref="L194:N194"/>
    <mergeCell ref="O194:Q194"/>
    <mergeCell ref="R194:S194"/>
    <mergeCell ref="U194:V194"/>
    <mergeCell ref="C192:F192"/>
    <mergeCell ref="G192:H192"/>
    <mergeCell ref="L192:N192"/>
    <mergeCell ref="O192:Q192"/>
    <mergeCell ref="R192:S192"/>
    <mergeCell ref="U192:V192"/>
    <mergeCell ref="W198:X198"/>
    <mergeCell ref="C199:F199"/>
    <mergeCell ref="G199:H199"/>
    <mergeCell ref="L199:N199"/>
    <mergeCell ref="O199:Q199"/>
    <mergeCell ref="R199:S199"/>
    <mergeCell ref="U199:V199"/>
    <mergeCell ref="W199:X199"/>
    <mergeCell ref="C198:F198"/>
    <mergeCell ref="G198:H198"/>
    <mergeCell ref="L198:N198"/>
    <mergeCell ref="O198:Q198"/>
    <mergeCell ref="R198:S198"/>
    <mergeCell ref="U198:V198"/>
    <mergeCell ref="W196:X196"/>
    <mergeCell ref="C197:F197"/>
    <mergeCell ref="G197:H197"/>
    <mergeCell ref="L197:N197"/>
    <mergeCell ref="O197:Q197"/>
    <mergeCell ref="R197:S197"/>
    <mergeCell ref="U197:V197"/>
    <mergeCell ref="W197:X197"/>
    <mergeCell ref="C196:F196"/>
    <mergeCell ref="G196:H196"/>
    <mergeCell ref="L196:N196"/>
    <mergeCell ref="O196:Q196"/>
    <mergeCell ref="R196:S196"/>
    <mergeCell ref="U196:V196"/>
    <mergeCell ref="W202:X202"/>
    <mergeCell ref="C203:F203"/>
    <mergeCell ref="G203:H203"/>
    <mergeCell ref="L203:N203"/>
    <mergeCell ref="O203:Q203"/>
    <mergeCell ref="R203:S203"/>
    <mergeCell ref="U203:V203"/>
    <mergeCell ref="W203:X203"/>
    <mergeCell ref="C202:F202"/>
    <mergeCell ref="G202:H202"/>
    <mergeCell ref="L202:N202"/>
    <mergeCell ref="O202:Q202"/>
    <mergeCell ref="R202:S202"/>
    <mergeCell ref="U202:V202"/>
    <mergeCell ref="W200:X200"/>
    <mergeCell ref="C201:F201"/>
    <mergeCell ref="L201:N201"/>
    <mergeCell ref="O201:Q201"/>
    <mergeCell ref="R201:S201"/>
    <mergeCell ref="U201:V201"/>
    <mergeCell ref="W201:X201"/>
    <mergeCell ref="C200:F200"/>
    <mergeCell ref="G200:H200"/>
    <mergeCell ref="L200:N200"/>
    <mergeCell ref="O200:Q200"/>
    <mergeCell ref="R200:S200"/>
    <mergeCell ref="U200:V200"/>
    <mergeCell ref="W206:X206"/>
    <mergeCell ref="C207:F207"/>
    <mergeCell ref="G207:H207"/>
    <mergeCell ref="L207:N207"/>
    <mergeCell ref="O207:Q207"/>
    <mergeCell ref="R207:S207"/>
    <mergeCell ref="U207:V207"/>
    <mergeCell ref="W207:X207"/>
    <mergeCell ref="C206:F206"/>
    <mergeCell ref="G206:H206"/>
    <mergeCell ref="L206:N206"/>
    <mergeCell ref="O206:Q206"/>
    <mergeCell ref="R206:S206"/>
    <mergeCell ref="U206:V206"/>
    <mergeCell ref="W204:X204"/>
    <mergeCell ref="C205:F205"/>
    <mergeCell ref="G205:H205"/>
    <mergeCell ref="L205:N205"/>
    <mergeCell ref="O205:Q205"/>
    <mergeCell ref="R205:S205"/>
    <mergeCell ref="U205:V205"/>
    <mergeCell ref="W205:X205"/>
    <mergeCell ref="C204:F204"/>
    <mergeCell ref="G204:H204"/>
    <mergeCell ref="L204:N204"/>
    <mergeCell ref="O204:Q204"/>
    <mergeCell ref="R204:S204"/>
    <mergeCell ref="U204:V204"/>
    <mergeCell ref="W210:X210"/>
    <mergeCell ref="C211:F211"/>
    <mergeCell ref="G211:H211"/>
    <mergeCell ref="L211:N211"/>
    <mergeCell ref="O211:Q211"/>
    <mergeCell ref="R211:S211"/>
    <mergeCell ref="U211:V211"/>
    <mergeCell ref="W211:X211"/>
    <mergeCell ref="C210:F210"/>
    <mergeCell ref="G210:H210"/>
    <mergeCell ref="L210:N210"/>
    <mergeCell ref="O210:Q210"/>
    <mergeCell ref="R210:S210"/>
    <mergeCell ref="U210:V210"/>
    <mergeCell ref="W208:X208"/>
    <mergeCell ref="C209:F209"/>
    <mergeCell ref="G209:H209"/>
    <mergeCell ref="L209:N209"/>
    <mergeCell ref="O209:Q209"/>
    <mergeCell ref="R209:S209"/>
    <mergeCell ref="U209:V209"/>
    <mergeCell ref="W209:X209"/>
    <mergeCell ref="C208:F208"/>
    <mergeCell ref="G208:H208"/>
    <mergeCell ref="L208:N208"/>
    <mergeCell ref="O208:Q208"/>
    <mergeCell ref="R208:S208"/>
    <mergeCell ref="U208:V208"/>
    <mergeCell ref="W214:X214"/>
    <mergeCell ref="C215:F215"/>
    <mergeCell ref="G215:H215"/>
    <mergeCell ref="L215:N215"/>
    <mergeCell ref="O215:Q215"/>
    <mergeCell ref="R215:S215"/>
    <mergeCell ref="U215:V215"/>
    <mergeCell ref="W215:X215"/>
    <mergeCell ref="C214:F214"/>
    <mergeCell ref="G214:H214"/>
    <mergeCell ref="L214:N214"/>
    <mergeCell ref="O214:Q214"/>
    <mergeCell ref="R214:S214"/>
    <mergeCell ref="U214:V214"/>
    <mergeCell ref="W212:X212"/>
    <mergeCell ref="C213:F213"/>
    <mergeCell ref="G213:H213"/>
    <mergeCell ref="L213:N213"/>
    <mergeCell ref="O213:Q213"/>
    <mergeCell ref="R213:S213"/>
    <mergeCell ref="U213:V213"/>
    <mergeCell ref="W213:X213"/>
    <mergeCell ref="C212:F212"/>
    <mergeCell ref="G212:H212"/>
    <mergeCell ref="L212:N212"/>
    <mergeCell ref="O212:Q212"/>
    <mergeCell ref="R212:S212"/>
    <mergeCell ref="U212:V212"/>
    <mergeCell ref="W218:X218"/>
    <mergeCell ref="C219:F219"/>
    <mergeCell ref="G219:H219"/>
    <mergeCell ref="L219:N219"/>
    <mergeCell ref="O219:Q219"/>
    <mergeCell ref="R219:S219"/>
    <mergeCell ref="U219:V219"/>
    <mergeCell ref="W219:X219"/>
    <mergeCell ref="C218:F218"/>
    <mergeCell ref="G218:H218"/>
    <mergeCell ref="L218:N218"/>
    <mergeCell ref="O218:Q218"/>
    <mergeCell ref="R218:S218"/>
    <mergeCell ref="U218:V218"/>
    <mergeCell ref="W216:X216"/>
    <mergeCell ref="C217:F217"/>
    <mergeCell ref="G217:H217"/>
    <mergeCell ref="L217:N217"/>
    <mergeCell ref="O217:Q217"/>
    <mergeCell ref="R217:S217"/>
    <mergeCell ref="U217:V217"/>
    <mergeCell ref="W217:X217"/>
    <mergeCell ref="C216:F216"/>
    <mergeCell ref="G216:H216"/>
    <mergeCell ref="L216:N216"/>
    <mergeCell ref="O216:Q216"/>
    <mergeCell ref="R216:S216"/>
    <mergeCell ref="U216:V216"/>
    <mergeCell ref="W222:X222"/>
    <mergeCell ref="C223:F223"/>
    <mergeCell ref="G223:H223"/>
    <mergeCell ref="L223:N223"/>
    <mergeCell ref="O223:Q223"/>
    <mergeCell ref="R223:S223"/>
    <mergeCell ref="U223:V223"/>
    <mergeCell ref="W223:X223"/>
    <mergeCell ref="C222:F222"/>
    <mergeCell ref="G222:H222"/>
    <mergeCell ref="L222:N222"/>
    <mergeCell ref="O222:Q222"/>
    <mergeCell ref="R222:S222"/>
    <mergeCell ref="U222:V222"/>
    <mergeCell ref="W220:X220"/>
    <mergeCell ref="C221:F221"/>
    <mergeCell ref="G221:H221"/>
    <mergeCell ref="L221:N221"/>
    <mergeCell ref="O221:Q221"/>
    <mergeCell ref="R221:S221"/>
    <mergeCell ref="U221:V221"/>
    <mergeCell ref="W221:X221"/>
    <mergeCell ref="C220:F220"/>
    <mergeCell ref="G220:H220"/>
    <mergeCell ref="L220:N220"/>
    <mergeCell ref="O220:Q220"/>
    <mergeCell ref="R220:S220"/>
    <mergeCell ref="U220:V220"/>
    <mergeCell ref="W226:X226"/>
    <mergeCell ref="C227:F227"/>
    <mergeCell ref="G227:H227"/>
    <mergeCell ref="L227:N227"/>
    <mergeCell ref="O227:Q227"/>
    <mergeCell ref="R227:S227"/>
    <mergeCell ref="U227:V227"/>
    <mergeCell ref="W227:X227"/>
    <mergeCell ref="C226:F226"/>
    <mergeCell ref="G226:H226"/>
    <mergeCell ref="L226:N226"/>
    <mergeCell ref="O226:Q226"/>
    <mergeCell ref="R226:S226"/>
    <mergeCell ref="U226:V226"/>
    <mergeCell ref="W224:X224"/>
    <mergeCell ref="C225:F225"/>
    <mergeCell ref="G225:H225"/>
    <mergeCell ref="L225:N225"/>
    <mergeCell ref="O225:Q225"/>
    <mergeCell ref="R225:S225"/>
    <mergeCell ref="U225:V225"/>
    <mergeCell ref="W225:X225"/>
    <mergeCell ref="C224:F224"/>
    <mergeCell ref="G224:H224"/>
    <mergeCell ref="L224:N224"/>
    <mergeCell ref="O224:Q224"/>
    <mergeCell ref="R224:S224"/>
    <mergeCell ref="U224:V224"/>
    <mergeCell ref="W230:X230"/>
    <mergeCell ref="C231:E231"/>
    <mergeCell ref="L231:N231"/>
    <mergeCell ref="O231:Q231"/>
    <mergeCell ref="R231:S231"/>
    <mergeCell ref="U231:V231"/>
    <mergeCell ref="W231:X231"/>
    <mergeCell ref="C230:F230"/>
    <mergeCell ref="G230:H230"/>
    <mergeCell ref="L230:N230"/>
    <mergeCell ref="O230:Q230"/>
    <mergeCell ref="R230:S230"/>
    <mergeCell ref="U230:V230"/>
    <mergeCell ref="W228:X228"/>
    <mergeCell ref="C229:F229"/>
    <mergeCell ref="G229:H229"/>
    <mergeCell ref="L229:N229"/>
    <mergeCell ref="O229:Q229"/>
    <mergeCell ref="R229:S229"/>
    <mergeCell ref="U229:V229"/>
    <mergeCell ref="W229:X229"/>
    <mergeCell ref="C228:F228"/>
    <mergeCell ref="G228:H228"/>
    <mergeCell ref="L228:N228"/>
    <mergeCell ref="O228:Q228"/>
    <mergeCell ref="R228:S228"/>
    <mergeCell ref="U228:V228"/>
    <mergeCell ref="W234:X234"/>
    <mergeCell ref="C235:F235"/>
    <mergeCell ref="G235:H235"/>
    <mergeCell ref="L235:N235"/>
    <mergeCell ref="O235:Q235"/>
    <mergeCell ref="R235:S235"/>
    <mergeCell ref="U235:V235"/>
    <mergeCell ref="W235:X235"/>
    <mergeCell ref="C234:F234"/>
    <mergeCell ref="G234:H234"/>
    <mergeCell ref="L234:N234"/>
    <mergeCell ref="O234:Q234"/>
    <mergeCell ref="R234:S234"/>
    <mergeCell ref="U234:V234"/>
    <mergeCell ref="W232:X232"/>
    <mergeCell ref="C233:F233"/>
    <mergeCell ref="G233:H233"/>
    <mergeCell ref="L233:N233"/>
    <mergeCell ref="O233:Q233"/>
    <mergeCell ref="R233:S233"/>
    <mergeCell ref="U233:V233"/>
    <mergeCell ref="W233:X233"/>
    <mergeCell ref="C232:F232"/>
    <mergeCell ref="G232:H232"/>
    <mergeCell ref="L232:N232"/>
    <mergeCell ref="O232:Q232"/>
    <mergeCell ref="R232:S232"/>
    <mergeCell ref="U232:V232"/>
    <mergeCell ref="W237:X237"/>
    <mergeCell ref="C238:F238"/>
    <mergeCell ref="G238:H238"/>
    <mergeCell ref="L238:N238"/>
    <mergeCell ref="O238:Q238"/>
    <mergeCell ref="R238:S238"/>
    <mergeCell ref="U238:V238"/>
    <mergeCell ref="W238:X238"/>
    <mergeCell ref="C237:F237"/>
    <mergeCell ref="G237:H237"/>
    <mergeCell ref="L237:N237"/>
    <mergeCell ref="O237:Q237"/>
    <mergeCell ref="R237:S237"/>
    <mergeCell ref="U237:V237"/>
    <mergeCell ref="C236:F236"/>
    <mergeCell ref="L236:N236"/>
    <mergeCell ref="O236:Q236"/>
    <mergeCell ref="R236:S236"/>
    <mergeCell ref="U236:V236"/>
    <mergeCell ref="W236:X236"/>
    <mergeCell ref="W241:X241"/>
    <mergeCell ref="C242:F242"/>
    <mergeCell ref="G242:H242"/>
    <mergeCell ref="L242:N242"/>
    <mergeCell ref="O242:Q242"/>
    <mergeCell ref="R242:S242"/>
    <mergeCell ref="U242:V242"/>
    <mergeCell ref="W242:X242"/>
    <mergeCell ref="C241:F241"/>
    <mergeCell ref="G241:H241"/>
    <mergeCell ref="L241:N241"/>
    <mergeCell ref="O241:Q241"/>
    <mergeCell ref="R241:S241"/>
    <mergeCell ref="U241:V241"/>
    <mergeCell ref="W239:X239"/>
    <mergeCell ref="C240:F240"/>
    <mergeCell ref="L240:N240"/>
    <mergeCell ref="O240:Q240"/>
    <mergeCell ref="R240:S240"/>
    <mergeCell ref="U240:V240"/>
    <mergeCell ref="W240:X240"/>
    <mergeCell ref="C239:F239"/>
    <mergeCell ref="G239:H239"/>
    <mergeCell ref="L239:N239"/>
    <mergeCell ref="O239:Q239"/>
    <mergeCell ref="R239:S239"/>
    <mergeCell ref="U239:V239"/>
    <mergeCell ref="L245:N245"/>
    <mergeCell ref="O245:Q245"/>
    <mergeCell ref="R245:S245"/>
    <mergeCell ref="U245:V245"/>
    <mergeCell ref="W245:X245"/>
    <mergeCell ref="C246:F246"/>
    <mergeCell ref="G246:H246"/>
    <mergeCell ref="L246:N246"/>
    <mergeCell ref="O246:Q246"/>
    <mergeCell ref="R246:S246"/>
    <mergeCell ref="W243:X243"/>
    <mergeCell ref="C244:F244"/>
    <mergeCell ref="G244:H244"/>
    <mergeCell ref="L244:N244"/>
    <mergeCell ref="O244:Q244"/>
    <mergeCell ref="R244:S244"/>
    <mergeCell ref="U244:V244"/>
    <mergeCell ref="W244:X244"/>
    <mergeCell ref="C243:F243"/>
    <mergeCell ref="G243:H243"/>
    <mergeCell ref="L243:N243"/>
    <mergeCell ref="O243:Q243"/>
    <mergeCell ref="R243:S243"/>
    <mergeCell ref="U243:V243"/>
    <mergeCell ref="W248:X248"/>
    <mergeCell ref="C249:F249"/>
    <mergeCell ref="G249:H249"/>
    <mergeCell ref="L249:N249"/>
    <mergeCell ref="O249:Q249"/>
    <mergeCell ref="R249:S249"/>
    <mergeCell ref="U249:V249"/>
    <mergeCell ref="W249:X249"/>
    <mergeCell ref="C248:F248"/>
    <mergeCell ref="G248:H248"/>
    <mergeCell ref="L248:N248"/>
    <mergeCell ref="O248:Q248"/>
    <mergeCell ref="R248:S248"/>
    <mergeCell ref="U248:V248"/>
    <mergeCell ref="U246:V246"/>
    <mergeCell ref="W246:X246"/>
    <mergeCell ref="C247:F247"/>
    <mergeCell ref="G247:H247"/>
    <mergeCell ref="L247:N247"/>
    <mergeCell ref="O247:Q247"/>
    <mergeCell ref="R247:S247"/>
    <mergeCell ref="U247:V247"/>
    <mergeCell ref="W247:X247"/>
    <mergeCell ref="C252:F252"/>
    <mergeCell ref="L252:N252"/>
    <mergeCell ref="O252:Q252"/>
    <mergeCell ref="R252:S252"/>
    <mergeCell ref="U252:V252"/>
    <mergeCell ref="W252:X252"/>
    <mergeCell ref="W250:X250"/>
    <mergeCell ref="C251:F251"/>
    <mergeCell ref="G251:H251"/>
    <mergeCell ref="L251:N251"/>
    <mergeCell ref="O251:Q251"/>
    <mergeCell ref="R251:S251"/>
    <mergeCell ref="U251:V251"/>
    <mergeCell ref="W251:X251"/>
    <mergeCell ref="C250:F250"/>
    <mergeCell ref="G250:H250"/>
    <mergeCell ref="L250:N250"/>
    <mergeCell ref="O250:Q250"/>
    <mergeCell ref="R250:S250"/>
    <mergeCell ref="U250:V250"/>
    <mergeCell ref="W255:X255"/>
    <mergeCell ref="C256:F256"/>
    <mergeCell ref="G256:H256"/>
    <mergeCell ref="L256:N256"/>
    <mergeCell ref="O256:Q256"/>
    <mergeCell ref="R256:S256"/>
    <mergeCell ref="U256:V256"/>
    <mergeCell ref="W256:X256"/>
    <mergeCell ref="C255:F255"/>
    <mergeCell ref="G255:H255"/>
    <mergeCell ref="L255:N255"/>
    <mergeCell ref="O255:Q255"/>
    <mergeCell ref="R255:S255"/>
    <mergeCell ref="U255:V255"/>
    <mergeCell ref="W253:X253"/>
    <mergeCell ref="C254:F254"/>
    <mergeCell ref="G254:H254"/>
    <mergeCell ref="L254:N254"/>
    <mergeCell ref="O254:Q254"/>
    <mergeCell ref="R254:S254"/>
    <mergeCell ref="U254:V254"/>
    <mergeCell ref="W254:X254"/>
    <mergeCell ref="C253:F253"/>
    <mergeCell ref="G253:H253"/>
    <mergeCell ref="L253:N253"/>
    <mergeCell ref="O253:Q253"/>
    <mergeCell ref="R253:S253"/>
    <mergeCell ref="U253:V253"/>
    <mergeCell ref="W259:X259"/>
    <mergeCell ref="C260:F260"/>
    <mergeCell ref="G260:H260"/>
    <mergeCell ref="L260:N260"/>
    <mergeCell ref="O260:Q260"/>
    <mergeCell ref="R260:S260"/>
    <mergeCell ref="U260:V260"/>
    <mergeCell ref="W260:X260"/>
    <mergeCell ref="C259:F259"/>
    <mergeCell ref="G259:H259"/>
    <mergeCell ref="L259:N259"/>
    <mergeCell ref="O259:Q259"/>
    <mergeCell ref="R259:S259"/>
    <mergeCell ref="U259:V259"/>
    <mergeCell ref="W257:X257"/>
    <mergeCell ref="C258:F258"/>
    <mergeCell ref="G258:H258"/>
    <mergeCell ref="L258:N258"/>
    <mergeCell ref="O258:Q258"/>
    <mergeCell ref="R258:S258"/>
    <mergeCell ref="U258:V258"/>
    <mergeCell ref="W258:X258"/>
    <mergeCell ref="C257:F257"/>
    <mergeCell ref="G257:H257"/>
    <mergeCell ref="L257:N257"/>
    <mergeCell ref="O257:Q257"/>
    <mergeCell ref="R257:S257"/>
    <mergeCell ref="U257:V257"/>
    <mergeCell ref="W263:X263"/>
    <mergeCell ref="C264:F264"/>
    <mergeCell ref="G264:H264"/>
    <mergeCell ref="L264:N264"/>
    <mergeCell ref="O264:Q264"/>
    <mergeCell ref="R264:S264"/>
    <mergeCell ref="U264:V264"/>
    <mergeCell ref="W264:X264"/>
    <mergeCell ref="C263:F263"/>
    <mergeCell ref="G263:H263"/>
    <mergeCell ref="L263:N263"/>
    <mergeCell ref="O263:Q263"/>
    <mergeCell ref="R263:S263"/>
    <mergeCell ref="U263:V263"/>
    <mergeCell ref="W261:X261"/>
    <mergeCell ref="C262:F262"/>
    <mergeCell ref="G262:H262"/>
    <mergeCell ref="L262:N262"/>
    <mergeCell ref="O262:Q262"/>
    <mergeCell ref="R262:S262"/>
    <mergeCell ref="U262:V262"/>
    <mergeCell ref="W262:X262"/>
    <mergeCell ref="C261:F261"/>
    <mergeCell ref="G261:H261"/>
    <mergeCell ref="L261:N261"/>
    <mergeCell ref="O261:Q261"/>
    <mergeCell ref="R261:S261"/>
    <mergeCell ref="U261:V261"/>
    <mergeCell ref="W267:X267"/>
    <mergeCell ref="C268:F268"/>
    <mergeCell ref="G268:H268"/>
    <mergeCell ref="L268:N268"/>
    <mergeCell ref="O268:Q268"/>
    <mergeCell ref="R268:S268"/>
    <mergeCell ref="U268:V268"/>
    <mergeCell ref="W268:X268"/>
    <mergeCell ref="C267:F267"/>
    <mergeCell ref="G267:H267"/>
    <mergeCell ref="L267:N267"/>
    <mergeCell ref="O267:Q267"/>
    <mergeCell ref="R267:S267"/>
    <mergeCell ref="U267:V267"/>
    <mergeCell ref="W265:X265"/>
    <mergeCell ref="C266:F266"/>
    <mergeCell ref="G266:H266"/>
    <mergeCell ref="L266:N266"/>
    <mergeCell ref="O266:Q266"/>
    <mergeCell ref="R266:S266"/>
    <mergeCell ref="U266:V266"/>
    <mergeCell ref="W266:X266"/>
    <mergeCell ref="C265:F265"/>
    <mergeCell ref="G265:H265"/>
    <mergeCell ref="L265:N265"/>
    <mergeCell ref="O265:Q265"/>
    <mergeCell ref="R265:S265"/>
    <mergeCell ref="U265:V265"/>
    <mergeCell ref="W271:X271"/>
    <mergeCell ref="C272:F272"/>
    <mergeCell ref="G272:H272"/>
    <mergeCell ref="L272:N272"/>
    <mergeCell ref="O272:Q272"/>
    <mergeCell ref="R272:S272"/>
    <mergeCell ref="U272:V272"/>
    <mergeCell ref="W272:X272"/>
    <mergeCell ref="C271:F271"/>
    <mergeCell ref="G271:H271"/>
    <mergeCell ref="L271:N271"/>
    <mergeCell ref="O271:Q271"/>
    <mergeCell ref="R271:S271"/>
    <mergeCell ref="U271:V271"/>
    <mergeCell ref="W269:X269"/>
    <mergeCell ref="C270:F270"/>
    <mergeCell ref="G270:H270"/>
    <mergeCell ref="L270:N270"/>
    <mergeCell ref="O270:Q270"/>
    <mergeCell ref="R270:S270"/>
    <mergeCell ref="U270:V270"/>
    <mergeCell ref="W270:X270"/>
    <mergeCell ref="C269:F269"/>
    <mergeCell ref="G269:H269"/>
    <mergeCell ref="L269:N269"/>
    <mergeCell ref="O269:Q269"/>
    <mergeCell ref="R269:S269"/>
    <mergeCell ref="U269:V269"/>
    <mergeCell ref="W275:X275"/>
    <mergeCell ref="C276:F276"/>
    <mergeCell ref="G276:H276"/>
    <mergeCell ref="L276:N276"/>
    <mergeCell ref="O276:Q276"/>
    <mergeCell ref="R276:S276"/>
    <mergeCell ref="U276:V276"/>
    <mergeCell ref="W276:X276"/>
    <mergeCell ref="C275:F275"/>
    <mergeCell ref="G275:H275"/>
    <mergeCell ref="L275:N275"/>
    <mergeCell ref="O275:Q275"/>
    <mergeCell ref="R275:S275"/>
    <mergeCell ref="U275:V275"/>
    <mergeCell ref="W273:X273"/>
    <mergeCell ref="C274:F274"/>
    <mergeCell ref="G274:H274"/>
    <mergeCell ref="L274:N274"/>
    <mergeCell ref="O274:Q274"/>
    <mergeCell ref="R274:S274"/>
    <mergeCell ref="U274:V274"/>
    <mergeCell ref="W274:X274"/>
    <mergeCell ref="C273:F273"/>
    <mergeCell ref="G273:H273"/>
    <mergeCell ref="L273:N273"/>
    <mergeCell ref="O273:Q273"/>
    <mergeCell ref="R273:S273"/>
    <mergeCell ref="U273:V273"/>
    <mergeCell ref="W279:X279"/>
    <mergeCell ref="C280:F280"/>
    <mergeCell ref="G280:H280"/>
    <mergeCell ref="L280:N280"/>
    <mergeCell ref="O280:Q280"/>
    <mergeCell ref="R280:S280"/>
    <mergeCell ref="U280:V280"/>
    <mergeCell ref="W280:X280"/>
    <mergeCell ref="C279:F279"/>
    <mergeCell ref="G279:H279"/>
    <mergeCell ref="L279:N279"/>
    <mergeCell ref="O279:Q279"/>
    <mergeCell ref="R279:S279"/>
    <mergeCell ref="U279:V279"/>
    <mergeCell ref="W277:X277"/>
    <mergeCell ref="C278:F278"/>
    <mergeCell ref="G278:H278"/>
    <mergeCell ref="L278:N278"/>
    <mergeCell ref="O278:Q278"/>
    <mergeCell ref="R278:S278"/>
    <mergeCell ref="U278:V278"/>
    <mergeCell ref="W278:X278"/>
    <mergeCell ref="C277:F277"/>
    <mergeCell ref="G277:H277"/>
    <mergeCell ref="L277:N277"/>
    <mergeCell ref="O277:Q277"/>
    <mergeCell ref="R277:S277"/>
    <mergeCell ref="U277:V277"/>
    <mergeCell ref="W283:X283"/>
    <mergeCell ref="C284:F284"/>
    <mergeCell ref="G284:H284"/>
    <mergeCell ref="L284:N284"/>
    <mergeCell ref="O284:Q284"/>
    <mergeCell ref="R284:S284"/>
    <mergeCell ref="U284:V284"/>
    <mergeCell ref="W284:X284"/>
    <mergeCell ref="C283:F283"/>
    <mergeCell ref="G283:H283"/>
    <mergeCell ref="L283:N283"/>
    <mergeCell ref="O283:Q283"/>
    <mergeCell ref="R283:S283"/>
    <mergeCell ref="U283:V283"/>
    <mergeCell ref="W281:X281"/>
    <mergeCell ref="C282:F282"/>
    <mergeCell ref="L282:N282"/>
    <mergeCell ref="O282:Q282"/>
    <mergeCell ref="R282:S282"/>
    <mergeCell ref="U282:V282"/>
    <mergeCell ref="W282:X282"/>
    <mergeCell ref="C281:F281"/>
    <mergeCell ref="G281:H281"/>
    <mergeCell ref="L281:N281"/>
    <mergeCell ref="O281:Q281"/>
    <mergeCell ref="R281:S281"/>
    <mergeCell ref="U281:V281"/>
    <mergeCell ref="W287:X287"/>
    <mergeCell ref="C288:F288"/>
    <mergeCell ref="G288:H288"/>
    <mergeCell ref="L288:N288"/>
    <mergeCell ref="O288:Q288"/>
    <mergeCell ref="R288:S288"/>
    <mergeCell ref="U288:V288"/>
    <mergeCell ref="W288:X288"/>
    <mergeCell ref="C287:F287"/>
    <mergeCell ref="G287:H287"/>
    <mergeCell ref="L287:N287"/>
    <mergeCell ref="O287:Q287"/>
    <mergeCell ref="R287:S287"/>
    <mergeCell ref="U287:V287"/>
    <mergeCell ref="W285:X285"/>
    <mergeCell ref="C286:F286"/>
    <mergeCell ref="G286:H286"/>
    <mergeCell ref="L286:N286"/>
    <mergeCell ref="O286:Q286"/>
    <mergeCell ref="R286:S286"/>
    <mergeCell ref="U286:V286"/>
    <mergeCell ref="W286:X286"/>
    <mergeCell ref="C285:F285"/>
    <mergeCell ref="G285:H285"/>
    <mergeCell ref="L285:N285"/>
    <mergeCell ref="O285:Q285"/>
    <mergeCell ref="R285:S285"/>
    <mergeCell ref="U285:V285"/>
    <mergeCell ref="W291:X291"/>
    <mergeCell ref="C292:F292"/>
    <mergeCell ref="G292:H292"/>
    <mergeCell ref="L292:N292"/>
    <mergeCell ref="O292:Q292"/>
    <mergeCell ref="R292:S292"/>
    <mergeCell ref="U292:V292"/>
    <mergeCell ref="W292:X292"/>
    <mergeCell ref="C291:F291"/>
    <mergeCell ref="G291:H291"/>
    <mergeCell ref="L291:N291"/>
    <mergeCell ref="O291:Q291"/>
    <mergeCell ref="R291:S291"/>
    <mergeCell ref="U291:V291"/>
    <mergeCell ref="W289:X289"/>
    <mergeCell ref="C290:F290"/>
    <mergeCell ref="G290:H290"/>
    <mergeCell ref="L290:N290"/>
    <mergeCell ref="O290:Q290"/>
    <mergeCell ref="R290:S290"/>
    <mergeCell ref="U290:V290"/>
    <mergeCell ref="W290:X290"/>
    <mergeCell ref="C289:F289"/>
    <mergeCell ref="G289:H289"/>
    <mergeCell ref="L289:N289"/>
    <mergeCell ref="O289:Q289"/>
    <mergeCell ref="R289:S289"/>
    <mergeCell ref="U289:V289"/>
    <mergeCell ref="W295:X295"/>
    <mergeCell ref="C296:F296"/>
    <mergeCell ref="G296:H296"/>
    <mergeCell ref="L296:N296"/>
    <mergeCell ref="O296:Q296"/>
    <mergeCell ref="R296:S296"/>
    <mergeCell ref="U296:V296"/>
    <mergeCell ref="W296:X296"/>
    <mergeCell ref="C295:F295"/>
    <mergeCell ref="G295:H295"/>
    <mergeCell ref="L295:N295"/>
    <mergeCell ref="O295:Q295"/>
    <mergeCell ref="R295:S295"/>
    <mergeCell ref="U295:V295"/>
    <mergeCell ref="W293:X293"/>
    <mergeCell ref="C294:F294"/>
    <mergeCell ref="G294:H294"/>
    <mergeCell ref="L294:N294"/>
    <mergeCell ref="O294:Q294"/>
    <mergeCell ref="R294:S294"/>
    <mergeCell ref="U294:V294"/>
    <mergeCell ref="W294:X294"/>
    <mergeCell ref="C293:F293"/>
    <mergeCell ref="G293:H293"/>
    <mergeCell ref="L293:N293"/>
    <mergeCell ref="O293:Q293"/>
    <mergeCell ref="R293:S293"/>
    <mergeCell ref="U293:V293"/>
    <mergeCell ref="W299:X299"/>
    <mergeCell ref="C300:F300"/>
    <mergeCell ref="G300:H300"/>
    <mergeCell ref="L300:N300"/>
    <mergeCell ref="O300:Q300"/>
    <mergeCell ref="R300:S300"/>
    <mergeCell ref="U300:V300"/>
    <mergeCell ref="W300:X300"/>
    <mergeCell ref="C299:F299"/>
    <mergeCell ref="G299:H299"/>
    <mergeCell ref="L299:N299"/>
    <mergeCell ref="O299:Q299"/>
    <mergeCell ref="R299:S299"/>
    <mergeCell ref="U299:V299"/>
    <mergeCell ref="W297:X297"/>
    <mergeCell ref="C298:F298"/>
    <mergeCell ref="G298:H298"/>
    <mergeCell ref="L298:N298"/>
    <mergeCell ref="O298:Q298"/>
    <mergeCell ref="R298:S298"/>
    <mergeCell ref="U298:V298"/>
    <mergeCell ref="W298:X298"/>
    <mergeCell ref="C297:F297"/>
    <mergeCell ref="G297:H297"/>
    <mergeCell ref="L297:N297"/>
    <mergeCell ref="O297:Q297"/>
    <mergeCell ref="R297:S297"/>
    <mergeCell ref="U297:V297"/>
    <mergeCell ref="W303:X303"/>
    <mergeCell ref="C304:F304"/>
    <mergeCell ref="G304:H304"/>
    <mergeCell ref="L304:N304"/>
    <mergeCell ref="O304:Q304"/>
    <mergeCell ref="R304:S304"/>
    <mergeCell ref="U304:V304"/>
    <mergeCell ref="W304:X304"/>
    <mergeCell ref="C303:F303"/>
    <mergeCell ref="G303:H303"/>
    <mergeCell ref="L303:N303"/>
    <mergeCell ref="O303:Q303"/>
    <mergeCell ref="R303:S303"/>
    <mergeCell ref="U303:V303"/>
    <mergeCell ref="W301:X301"/>
    <mergeCell ref="C302:F302"/>
    <mergeCell ref="G302:H302"/>
    <mergeCell ref="L302:N302"/>
    <mergeCell ref="O302:Q302"/>
    <mergeCell ref="R302:S302"/>
    <mergeCell ref="U302:V302"/>
    <mergeCell ref="W302:X302"/>
    <mergeCell ref="C301:F301"/>
    <mergeCell ref="G301:H301"/>
    <mergeCell ref="L301:N301"/>
    <mergeCell ref="O301:Q301"/>
    <mergeCell ref="R301:S301"/>
    <mergeCell ref="U301:V301"/>
    <mergeCell ref="W307:X307"/>
    <mergeCell ref="C308:F308"/>
    <mergeCell ref="G308:H308"/>
    <mergeCell ref="L308:N308"/>
    <mergeCell ref="O308:Q308"/>
    <mergeCell ref="R308:S308"/>
    <mergeCell ref="U308:V308"/>
    <mergeCell ref="W308:X308"/>
    <mergeCell ref="C307:F307"/>
    <mergeCell ref="G307:H307"/>
    <mergeCell ref="L307:N307"/>
    <mergeCell ref="O307:Q307"/>
    <mergeCell ref="R307:S307"/>
    <mergeCell ref="U307:V307"/>
    <mergeCell ref="W305:X305"/>
    <mergeCell ref="C306:F306"/>
    <mergeCell ref="G306:H306"/>
    <mergeCell ref="L306:N306"/>
    <mergeCell ref="O306:Q306"/>
    <mergeCell ref="R306:S306"/>
    <mergeCell ref="U306:V306"/>
    <mergeCell ref="W306:X306"/>
    <mergeCell ref="C305:F305"/>
    <mergeCell ref="G305:H305"/>
    <mergeCell ref="L305:N305"/>
    <mergeCell ref="O305:Q305"/>
    <mergeCell ref="R305:S305"/>
    <mergeCell ref="U305:V305"/>
    <mergeCell ref="W311:X311"/>
    <mergeCell ref="C312:F312"/>
    <mergeCell ref="G312:H312"/>
    <mergeCell ref="L312:N312"/>
    <mergeCell ref="O312:Q312"/>
    <mergeCell ref="R312:S312"/>
    <mergeCell ref="U312:V312"/>
    <mergeCell ref="W312:X312"/>
    <mergeCell ref="C311:F311"/>
    <mergeCell ref="G311:H311"/>
    <mergeCell ref="L311:N311"/>
    <mergeCell ref="O311:Q311"/>
    <mergeCell ref="R311:S311"/>
    <mergeCell ref="U311:V311"/>
    <mergeCell ref="W309:X309"/>
    <mergeCell ref="C310:F310"/>
    <mergeCell ref="G310:H310"/>
    <mergeCell ref="L310:N310"/>
    <mergeCell ref="O310:Q310"/>
    <mergeCell ref="R310:S310"/>
    <mergeCell ref="U310:V310"/>
    <mergeCell ref="W310:X310"/>
    <mergeCell ref="C309:F309"/>
    <mergeCell ref="G309:H309"/>
    <mergeCell ref="L309:N309"/>
    <mergeCell ref="O309:Q309"/>
    <mergeCell ref="R309:S309"/>
    <mergeCell ref="U309:V309"/>
    <mergeCell ref="W315:X315"/>
    <mergeCell ref="C316:F316"/>
    <mergeCell ref="G316:H316"/>
    <mergeCell ref="L316:N316"/>
    <mergeCell ref="O316:Q316"/>
    <mergeCell ref="R316:S316"/>
    <mergeCell ref="U316:V316"/>
    <mergeCell ref="W316:X316"/>
    <mergeCell ref="C315:F315"/>
    <mergeCell ref="G315:H315"/>
    <mergeCell ref="L315:N315"/>
    <mergeCell ref="O315:Q315"/>
    <mergeCell ref="R315:S315"/>
    <mergeCell ref="U315:V315"/>
    <mergeCell ref="W313:X313"/>
    <mergeCell ref="C314:F314"/>
    <mergeCell ref="G314:H314"/>
    <mergeCell ref="L314:N314"/>
    <mergeCell ref="O314:Q314"/>
    <mergeCell ref="R314:S314"/>
    <mergeCell ref="U314:V314"/>
    <mergeCell ref="W314:X314"/>
    <mergeCell ref="C313:F313"/>
    <mergeCell ref="G313:H313"/>
    <mergeCell ref="L313:N313"/>
    <mergeCell ref="O313:Q313"/>
    <mergeCell ref="R313:S313"/>
    <mergeCell ref="U313:V313"/>
    <mergeCell ref="W319:X319"/>
    <mergeCell ref="C320:F320"/>
    <mergeCell ref="L320:N320"/>
    <mergeCell ref="O320:Q320"/>
    <mergeCell ref="R320:S320"/>
    <mergeCell ref="U320:V320"/>
    <mergeCell ref="W320:X320"/>
    <mergeCell ref="C319:F319"/>
    <mergeCell ref="G319:H319"/>
    <mergeCell ref="L319:N319"/>
    <mergeCell ref="O319:Q319"/>
    <mergeCell ref="R319:S319"/>
    <mergeCell ref="U319:V319"/>
    <mergeCell ref="W317:X317"/>
    <mergeCell ref="C318:F318"/>
    <mergeCell ref="G318:H318"/>
    <mergeCell ref="L318:N318"/>
    <mergeCell ref="O318:Q318"/>
    <mergeCell ref="R318:S318"/>
    <mergeCell ref="U318:V318"/>
    <mergeCell ref="W318:X318"/>
    <mergeCell ref="C317:F317"/>
    <mergeCell ref="G317:H317"/>
    <mergeCell ref="L317:N317"/>
    <mergeCell ref="O317:Q317"/>
    <mergeCell ref="R317:S317"/>
    <mergeCell ref="U317:V317"/>
    <mergeCell ref="W323:X323"/>
    <mergeCell ref="C324:F324"/>
    <mergeCell ref="G324:H324"/>
    <mergeCell ref="L324:N324"/>
    <mergeCell ref="O324:Q324"/>
    <mergeCell ref="R324:S324"/>
    <mergeCell ref="U324:V324"/>
    <mergeCell ref="W324:X324"/>
    <mergeCell ref="C323:F323"/>
    <mergeCell ref="G323:H323"/>
    <mergeCell ref="L323:N323"/>
    <mergeCell ref="O323:Q323"/>
    <mergeCell ref="R323:S323"/>
    <mergeCell ref="U323:V323"/>
    <mergeCell ref="W321:X321"/>
    <mergeCell ref="C322:F322"/>
    <mergeCell ref="G322:H322"/>
    <mergeCell ref="L322:N322"/>
    <mergeCell ref="O322:Q322"/>
    <mergeCell ref="R322:S322"/>
    <mergeCell ref="U322:V322"/>
    <mergeCell ref="W322:X322"/>
    <mergeCell ref="C321:F321"/>
    <mergeCell ref="G321:H321"/>
    <mergeCell ref="L321:N321"/>
    <mergeCell ref="O321:Q321"/>
    <mergeCell ref="R321:S321"/>
    <mergeCell ref="U321:V321"/>
    <mergeCell ref="W327:X327"/>
    <mergeCell ref="C328:F328"/>
    <mergeCell ref="G328:H328"/>
    <mergeCell ref="L328:N328"/>
    <mergeCell ref="O328:Q328"/>
    <mergeCell ref="R328:S328"/>
    <mergeCell ref="U328:V328"/>
    <mergeCell ref="W328:X328"/>
    <mergeCell ref="C327:F327"/>
    <mergeCell ref="G327:H327"/>
    <mergeCell ref="L327:N327"/>
    <mergeCell ref="O327:Q327"/>
    <mergeCell ref="R327:S327"/>
    <mergeCell ref="U327:V327"/>
    <mergeCell ref="W325:X325"/>
    <mergeCell ref="C326:F326"/>
    <mergeCell ref="G326:H326"/>
    <mergeCell ref="L326:N326"/>
    <mergeCell ref="O326:Q326"/>
    <mergeCell ref="R326:S326"/>
    <mergeCell ref="U326:V326"/>
    <mergeCell ref="W326:X326"/>
    <mergeCell ref="C325:F325"/>
    <mergeCell ref="G325:H325"/>
    <mergeCell ref="L325:N325"/>
    <mergeCell ref="O325:Q325"/>
    <mergeCell ref="R325:S325"/>
    <mergeCell ref="U325:V325"/>
    <mergeCell ref="W331:X331"/>
    <mergeCell ref="C332:F332"/>
    <mergeCell ref="G332:H332"/>
    <mergeCell ref="L332:N332"/>
    <mergeCell ref="O332:Q332"/>
    <mergeCell ref="R332:S332"/>
    <mergeCell ref="U332:V332"/>
    <mergeCell ref="W332:X332"/>
    <mergeCell ref="C331:F331"/>
    <mergeCell ref="G331:H331"/>
    <mergeCell ref="L331:N331"/>
    <mergeCell ref="O331:Q331"/>
    <mergeCell ref="R331:S331"/>
    <mergeCell ref="U331:V331"/>
    <mergeCell ref="W329:X329"/>
    <mergeCell ref="C330:F330"/>
    <mergeCell ref="G330:H330"/>
    <mergeCell ref="L330:N330"/>
    <mergeCell ref="O330:Q330"/>
    <mergeCell ref="R330:S330"/>
    <mergeCell ref="U330:V330"/>
    <mergeCell ref="W330:X330"/>
    <mergeCell ref="C329:F329"/>
    <mergeCell ref="G329:H329"/>
    <mergeCell ref="L329:N329"/>
    <mergeCell ref="O329:Q329"/>
    <mergeCell ref="R329:S329"/>
    <mergeCell ref="U329:V329"/>
    <mergeCell ref="W335:X335"/>
    <mergeCell ref="C336:F336"/>
    <mergeCell ref="G336:H336"/>
    <mergeCell ref="L336:N336"/>
    <mergeCell ref="O336:Q336"/>
    <mergeCell ref="R336:S336"/>
    <mergeCell ref="U336:V336"/>
    <mergeCell ref="W336:X336"/>
    <mergeCell ref="C335:F335"/>
    <mergeCell ref="G335:H335"/>
    <mergeCell ref="L335:N335"/>
    <mergeCell ref="O335:Q335"/>
    <mergeCell ref="R335:S335"/>
    <mergeCell ref="U335:V335"/>
    <mergeCell ref="W333:X333"/>
    <mergeCell ref="C334:F334"/>
    <mergeCell ref="G334:H334"/>
    <mergeCell ref="L334:N334"/>
    <mergeCell ref="O334:Q334"/>
    <mergeCell ref="R334:S334"/>
    <mergeCell ref="U334:V334"/>
    <mergeCell ref="W334:X334"/>
    <mergeCell ref="C333:F333"/>
    <mergeCell ref="G333:H333"/>
    <mergeCell ref="L333:N333"/>
    <mergeCell ref="O333:Q333"/>
    <mergeCell ref="R333:S333"/>
    <mergeCell ref="U333:V333"/>
    <mergeCell ref="W339:X339"/>
    <mergeCell ref="C340:F340"/>
    <mergeCell ref="G340:H340"/>
    <mergeCell ref="L340:N340"/>
    <mergeCell ref="O340:Q340"/>
    <mergeCell ref="R340:S340"/>
    <mergeCell ref="U340:V340"/>
    <mergeCell ref="W340:X340"/>
    <mergeCell ref="C339:F339"/>
    <mergeCell ref="G339:H339"/>
    <mergeCell ref="L339:N339"/>
    <mergeCell ref="O339:Q339"/>
    <mergeCell ref="R339:S339"/>
    <mergeCell ref="U339:V339"/>
    <mergeCell ref="W337:X337"/>
    <mergeCell ref="C338:F338"/>
    <mergeCell ref="G338:H338"/>
    <mergeCell ref="L338:N338"/>
    <mergeCell ref="O338:Q338"/>
    <mergeCell ref="R338:S338"/>
    <mergeCell ref="U338:V338"/>
    <mergeCell ref="W338:X338"/>
    <mergeCell ref="C337:F337"/>
    <mergeCell ref="G337:H337"/>
    <mergeCell ref="L337:N337"/>
    <mergeCell ref="O337:Q337"/>
    <mergeCell ref="R337:S337"/>
    <mergeCell ref="U337:V337"/>
    <mergeCell ref="W343:X343"/>
    <mergeCell ref="C344:F344"/>
    <mergeCell ref="G344:H344"/>
    <mergeCell ref="L344:N344"/>
    <mergeCell ref="O344:Q344"/>
    <mergeCell ref="R344:S344"/>
    <mergeCell ref="U344:V344"/>
    <mergeCell ref="W344:X344"/>
    <mergeCell ref="C343:F343"/>
    <mergeCell ref="G343:H343"/>
    <mergeCell ref="L343:N343"/>
    <mergeCell ref="O343:Q343"/>
    <mergeCell ref="R343:S343"/>
    <mergeCell ref="U343:V343"/>
    <mergeCell ref="W341:X341"/>
    <mergeCell ref="C342:F342"/>
    <mergeCell ref="G342:H342"/>
    <mergeCell ref="L342:N342"/>
    <mergeCell ref="O342:Q342"/>
    <mergeCell ref="R342:S342"/>
    <mergeCell ref="U342:V342"/>
    <mergeCell ref="W342:X342"/>
    <mergeCell ref="C341:F341"/>
    <mergeCell ref="G341:H341"/>
    <mergeCell ref="L341:N341"/>
    <mergeCell ref="O341:Q341"/>
    <mergeCell ref="R341:S341"/>
    <mergeCell ref="U341:V341"/>
    <mergeCell ref="W347:X347"/>
    <mergeCell ref="C348:F348"/>
    <mergeCell ref="G348:H348"/>
    <mergeCell ref="L348:N348"/>
    <mergeCell ref="O348:Q348"/>
    <mergeCell ref="R348:S348"/>
    <mergeCell ref="U348:V348"/>
    <mergeCell ref="W348:X348"/>
    <mergeCell ref="C347:F347"/>
    <mergeCell ref="G347:H347"/>
    <mergeCell ref="L347:N347"/>
    <mergeCell ref="O347:Q347"/>
    <mergeCell ref="R347:S347"/>
    <mergeCell ref="U347:V347"/>
    <mergeCell ref="W345:X345"/>
    <mergeCell ref="C346:F346"/>
    <mergeCell ref="L346:N346"/>
    <mergeCell ref="O346:Q346"/>
    <mergeCell ref="R346:S346"/>
    <mergeCell ref="U346:V346"/>
    <mergeCell ref="W346:X346"/>
    <mergeCell ref="C345:F345"/>
    <mergeCell ref="G345:H345"/>
    <mergeCell ref="L345:N345"/>
    <mergeCell ref="O345:Q345"/>
    <mergeCell ref="R345:S345"/>
    <mergeCell ref="U345:V345"/>
    <mergeCell ref="W351:X351"/>
    <mergeCell ref="C352:F352"/>
    <mergeCell ref="G352:H352"/>
    <mergeCell ref="L352:N352"/>
    <mergeCell ref="O352:Q352"/>
    <mergeCell ref="R352:S352"/>
    <mergeCell ref="U352:V352"/>
    <mergeCell ref="W352:X352"/>
    <mergeCell ref="C351:F351"/>
    <mergeCell ref="G351:H351"/>
    <mergeCell ref="L351:N351"/>
    <mergeCell ref="O351:Q351"/>
    <mergeCell ref="R351:S351"/>
    <mergeCell ref="U351:V351"/>
    <mergeCell ref="W349:X349"/>
    <mergeCell ref="C350:F350"/>
    <mergeCell ref="G350:H350"/>
    <mergeCell ref="L350:N350"/>
    <mergeCell ref="O350:Q350"/>
    <mergeCell ref="R350:S350"/>
    <mergeCell ref="U350:V350"/>
    <mergeCell ref="W350:X350"/>
    <mergeCell ref="C349:F349"/>
    <mergeCell ref="G349:H349"/>
    <mergeCell ref="L349:N349"/>
    <mergeCell ref="O349:Q349"/>
    <mergeCell ref="R349:S349"/>
    <mergeCell ref="U349:V349"/>
    <mergeCell ref="W355:X355"/>
    <mergeCell ref="C356:F356"/>
    <mergeCell ref="G356:H356"/>
    <mergeCell ref="L356:N356"/>
    <mergeCell ref="O356:Q356"/>
    <mergeCell ref="R356:S356"/>
    <mergeCell ref="U356:V356"/>
    <mergeCell ref="W356:X356"/>
    <mergeCell ref="C355:F355"/>
    <mergeCell ref="G355:H355"/>
    <mergeCell ref="L355:N355"/>
    <mergeCell ref="O355:Q355"/>
    <mergeCell ref="R355:S355"/>
    <mergeCell ref="U355:V355"/>
    <mergeCell ref="W353:X353"/>
    <mergeCell ref="C354:F354"/>
    <mergeCell ref="G354:H354"/>
    <mergeCell ref="L354:N354"/>
    <mergeCell ref="O354:Q354"/>
    <mergeCell ref="R354:S354"/>
    <mergeCell ref="U354:V354"/>
    <mergeCell ref="W354:X354"/>
    <mergeCell ref="C353:F353"/>
    <mergeCell ref="G353:H353"/>
    <mergeCell ref="L353:N353"/>
    <mergeCell ref="O353:Q353"/>
    <mergeCell ref="R353:S353"/>
    <mergeCell ref="U353:V353"/>
    <mergeCell ref="W359:X359"/>
    <mergeCell ref="C360:F360"/>
    <mergeCell ref="G360:H360"/>
    <mergeCell ref="L360:N360"/>
    <mergeCell ref="O360:Q360"/>
    <mergeCell ref="R360:S360"/>
    <mergeCell ref="U360:V360"/>
    <mergeCell ref="W360:X360"/>
    <mergeCell ref="C359:F359"/>
    <mergeCell ref="G359:H359"/>
    <mergeCell ref="L359:N359"/>
    <mergeCell ref="O359:Q359"/>
    <mergeCell ref="R359:S359"/>
    <mergeCell ref="U359:V359"/>
    <mergeCell ref="W357:X357"/>
    <mergeCell ref="C358:F358"/>
    <mergeCell ref="G358:H358"/>
    <mergeCell ref="L358:N358"/>
    <mergeCell ref="O358:Q358"/>
    <mergeCell ref="R358:S358"/>
    <mergeCell ref="U358:V358"/>
    <mergeCell ref="W358:X358"/>
    <mergeCell ref="C357:F357"/>
    <mergeCell ref="G357:H357"/>
    <mergeCell ref="L357:N357"/>
    <mergeCell ref="O357:Q357"/>
    <mergeCell ref="R357:S357"/>
    <mergeCell ref="U357:V357"/>
    <mergeCell ref="W363:X363"/>
    <mergeCell ref="C364:F364"/>
    <mergeCell ref="G364:H364"/>
    <mergeCell ref="L364:N364"/>
    <mergeCell ref="O364:Q364"/>
    <mergeCell ref="R364:S364"/>
    <mergeCell ref="U364:V364"/>
    <mergeCell ref="W364:X364"/>
    <mergeCell ref="C363:F363"/>
    <mergeCell ref="G363:H363"/>
    <mergeCell ref="L363:N363"/>
    <mergeCell ref="O363:Q363"/>
    <mergeCell ref="R363:S363"/>
    <mergeCell ref="U363:V363"/>
    <mergeCell ref="W361:X361"/>
    <mergeCell ref="C362:F362"/>
    <mergeCell ref="G362:H362"/>
    <mergeCell ref="L362:N362"/>
    <mergeCell ref="O362:Q362"/>
    <mergeCell ref="R362:S362"/>
    <mergeCell ref="U362:V362"/>
    <mergeCell ref="W362:X362"/>
    <mergeCell ref="C361:F361"/>
    <mergeCell ref="G361:H361"/>
    <mergeCell ref="L361:N361"/>
    <mergeCell ref="O361:Q361"/>
    <mergeCell ref="R361:S361"/>
    <mergeCell ref="U361:V361"/>
    <mergeCell ref="W367:X367"/>
    <mergeCell ref="C368:F368"/>
    <mergeCell ref="G368:H368"/>
    <mergeCell ref="L368:N368"/>
    <mergeCell ref="O368:Q368"/>
    <mergeCell ref="R368:S368"/>
    <mergeCell ref="U368:V368"/>
    <mergeCell ref="W368:X368"/>
    <mergeCell ref="C367:F367"/>
    <mergeCell ref="G367:H367"/>
    <mergeCell ref="L367:N367"/>
    <mergeCell ref="O367:Q367"/>
    <mergeCell ref="R367:S367"/>
    <mergeCell ref="U367:V367"/>
    <mergeCell ref="W365:X365"/>
    <mergeCell ref="C366:F366"/>
    <mergeCell ref="G366:H366"/>
    <mergeCell ref="L366:N366"/>
    <mergeCell ref="O366:Q366"/>
    <mergeCell ref="R366:S366"/>
    <mergeCell ref="U366:V366"/>
    <mergeCell ref="W366:X366"/>
    <mergeCell ref="C365:F365"/>
    <mergeCell ref="G365:H365"/>
    <mergeCell ref="L365:N365"/>
    <mergeCell ref="O365:Q365"/>
    <mergeCell ref="R365:S365"/>
    <mergeCell ref="U365:V365"/>
    <mergeCell ref="W371:X371"/>
    <mergeCell ref="C372:F372"/>
    <mergeCell ref="G372:H372"/>
    <mergeCell ref="L372:N372"/>
    <mergeCell ref="O372:Q372"/>
    <mergeCell ref="R372:S372"/>
    <mergeCell ref="U372:V372"/>
    <mergeCell ref="W372:X372"/>
    <mergeCell ref="C371:F371"/>
    <mergeCell ref="G371:H371"/>
    <mergeCell ref="L371:N371"/>
    <mergeCell ref="O371:Q371"/>
    <mergeCell ref="R371:S371"/>
    <mergeCell ref="U371:V371"/>
    <mergeCell ref="W369:X369"/>
    <mergeCell ref="C370:F370"/>
    <mergeCell ref="G370:H370"/>
    <mergeCell ref="L370:N370"/>
    <mergeCell ref="O370:Q370"/>
    <mergeCell ref="R370:S370"/>
    <mergeCell ref="U370:V370"/>
    <mergeCell ref="W370:X370"/>
    <mergeCell ref="C369:F369"/>
    <mergeCell ref="G369:H369"/>
    <mergeCell ref="L369:N369"/>
    <mergeCell ref="O369:Q369"/>
    <mergeCell ref="R369:S369"/>
    <mergeCell ref="U369:V369"/>
    <mergeCell ref="W375:X375"/>
    <mergeCell ref="C376:F376"/>
    <mergeCell ref="G376:H376"/>
    <mergeCell ref="L376:N376"/>
    <mergeCell ref="O376:Q376"/>
    <mergeCell ref="R376:S376"/>
    <mergeCell ref="U376:V376"/>
    <mergeCell ref="W376:X376"/>
    <mergeCell ref="C375:F375"/>
    <mergeCell ref="G375:H375"/>
    <mergeCell ref="L375:N375"/>
    <mergeCell ref="O375:Q375"/>
    <mergeCell ref="R375:S375"/>
    <mergeCell ref="U375:V375"/>
    <mergeCell ref="W373:X373"/>
    <mergeCell ref="C374:F374"/>
    <mergeCell ref="G374:H374"/>
    <mergeCell ref="L374:N374"/>
    <mergeCell ref="O374:Q374"/>
    <mergeCell ref="R374:S374"/>
    <mergeCell ref="U374:V374"/>
    <mergeCell ref="W374:X374"/>
    <mergeCell ref="C373:F373"/>
    <mergeCell ref="G373:H373"/>
    <mergeCell ref="L373:N373"/>
    <mergeCell ref="O373:Q373"/>
    <mergeCell ref="R373:S373"/>
    <mergeCell ref="U373:V373"/>
    <mergeCell ref="W379:X379"/>
    <mergeCell ref="C380:F380"/>
    <mergeCell ref="G380:H380"/>
    <mergeCell ref="L380:N380"/>
    <mergeCell ref="O380:Q380"/>
    <mergeCell ref="R380:S380"/>
    <mergeCell ref="U380:V380"/>
    <mergeCell ref="W380:X380"/>
    <mergeCell ref="C379:F379"/>
    <mergeCell ref="G379:H379"/>
    <mergeCell ref="L379:N379"/>
    <mergeCell ref="O379:Q379"/>
    <mergeCell ref="R379:S379"/>
    <mergeCell ref="U379:V379"/>
    <mergeCell ref="W377:X377"/>
    <mergeCell ref="C378:F378"/>
    <mergeCell ref="G378:H378"/>
    <mergeCell ref="L378:N378"/>
    <mergeCell ref="O378:Q378"/>
    <mergeCell ref="R378:S378"/>
    <mergeCell ref="U378:V378"/>
    <mergeCell ref="W378:X378"/>
    <mergeCell ref="C377:F377"/>
    <mergeCell ref="G377:H377"/>
    <mergeCell ref="L377:N377"/>
    <mergeCell ref="O377:Q377"/>
    <mergeCell ref="R377:S377"/>
    <mergeCell ref="U377:V377"/>
    <mergeCell ref="W383:X383"/>
    <mergeCell ref="C384:F384"/>
    <mergeCell ref="G384:H384"/>
    <mergeCell ref="L384:N384"/>
    <mergeCell ref="O384:Q384"/>
    <mergeCell ref="R384:S384"/>
    <mergeCell ref="U384:V384"/>
    <mergeCell ref="W384:X384"/>
    <mergeCell ref="C383:F383"/>
    <mergeCell ref="G383:H383"/>
    <mergeCell ref="L383:N383"/>
    <mergeCell ref="O383:Q383"/>
    <mergeCell ref="R383:S383"/>
    <mergeCell ref="U383:V383"/>
    <mergeCell ref="W381:X381"/>
    <mergeCell ref="C382:F382"/>
    <mergeCell ref="G382:H382"/>
    <mergeCell ref="L382:N382"/>
    <mergeCell ref="O382:Q382"/>
    <mergeCell ref="R382:S382"/>
    <mergeCell ref="U382:V382"/>
    <mergeCell ref="W382:X382"/>
    <mergeCell ref="C381:F381"/>
    <mergeCell ref="G381:H381"/>
    <mergeCell ref="L381:N381"/>
    <mergeCell ref="O381:Q381"/>
    <mergeCell ref="R381:S381"/>
    <mergeCell ref="U381:V381"/>
    <mergeCell ref="W387:X387"/>
    <mergeCell ref="C388:F388"/>
    <mergeCell ref="L388:N388"/>
    <mergeCell ref="O388:Q388"/>
    <mergeCell ref="R388:S388"/>
    <mergeCell ref="U388:V388"/>
    <mergeCell ref="W388:X388"/>
    <mergeCell ref="C387:F387"/>
    <mergeCell ref="G387:H387"/>
    <mergeCell ref="L387:N387"/>
    <mergeCell ref="O387:Q387"/>
    <mergeCell ref="R387:S387"/>
    <mergeCell ref="U387:V387"/>
    <mergeCell ref="W385:X385"/>
    <mergeCell ref="C386:F386"/>
    <mergeCell ref="G386:H386"/>
    <mergeCell ref="L386:N386"/>
    <mergeCell ref="O386:Q386"/>
    <mergeCell ref="R386:S386"/>
    <mergeCell ref="U386:V386"/>
    <mergeCell ref="W386:X386"/>
    <mergeCell ref="C385:F385"/>
    <mergeCell ref="G385:H385"/>
    <mergeCell ref="L385:N385"/>
    <mergeCell ref="O385:Q385"/>
    <mergeCell ref="R385:S385"/>
    <mergeCell ref="U385:V385"/>
    <mergeCell ref="W391:X391"/>
    <mergeCell ref="C392:F392"/>
    <mergeCell ref="G392:H392"/>
    <mergeCell ref="L392:N392"/>
    <mergeCell ref="O392:Q392"/>
    <mergeCell ref="R392:S392"/>
    <mergeCell ref="U392:V392"/>
    <mergeCell ref="W392:X392"/>
    <mergeCell ref="C391:F391"/>
    <mergeCell ref="G391:H391"/>
    <mergeCell ref="L391:N391"/>
    <mergeCell ref="O391:Q391"/>
    <mergeCell ref="R391:S391"/>
    <mergeCell ref="U391:V391"/>
    <mergeCell ref="W389:X389"/>
    <mergeCell ref="C390:F390"/>
    <mergeCell ref="G390:H390"/>
    <mergeCell ref="L390:N390"/>
    <mergeCell ref="O390:Q390"/>
    <mergeCell ref="R390:S390"/>
    <mergeCell ref="U390:V390"/>
    <mergeCell ref="W390:X390"/>
    <mergeCell ref="C389:F389"/>
    <mergeCell ref="G389:H389"/>
    <mergeCell ref="L389:N389"/>
    <mergeCell ref="O389:Q389"/>
    <mergeCell ref="R389:S389"/>
    <mergeCell ref="U389:V389"/>
    <mergeCell ref="W395:X395"/>
    <mergeCell ref="C396:F396"/>
    <mergeCell ref="G396:H396"/>
    <mergeCell ref="L396:N396"/>
    <mergeCell ref="O396:Q396"/>
    <mergeCell ref="R396:S396"/>
    <mergeCell ref="U396:V396"/>
    <mergeCell ref="W396:X396"/>
    <mergeCell ref="C395:F395"/>
    <mergeCell ref="G395:H395"/>
    <mergeCell ref="L395:N395"/>
    <mergeCell ref="O395:Q395"/>
    <mergeCell ref="R395:S395"/>
    <mergeCell ref="U395:V395"/>
    <mergeCell ref="W393:X393"/>
    <mergeCell ref="C394:F394"/>
    <mergeCell ref="G394:H394"/>
    <mergeCell ref="L394:N394"/>
    <mergeCell ref="O394:Q394"/>
    <mergeCell ref="R394:S394"/>
    <mergeCell ref="U394:V394"/>
    <mergeCell ref="W394:X394"/>
    <mergeCell ref="C393:F393"/>
    <mergeCell ref="G393:H393"/>
    <mergeCell ref="L393:N393"/>
    <mergeCell ref="O393:Q393"/>
    <mergeCell ref="R393:S393"/>
    <mergeCell ref="U393:V393"/>
    <mergeCell ref="W399:X399"/>
    <mergeCell ref="C400:F400"/>
    <mergeCell ref="G400:H400"/>
    <mergeCell ref="L400:N400"/>
    <mergeCell ref="O400:Q400"/>
    <mergeCell ref="R400:S400"/>
    <mergeCell ref="U400:V400"/>
    <mergeCell ref="W400:X400"/>
    <mergeCell ref="C399:F399"/>
    <mergeCell ref="G399:H399"/>
    <mergeCell ref="L399:N399"/>
    <mergeCell ref="O399:Q399"/>
    <mergeCell ref="R399:S399"/>
    <mergeCell ref="U399:V399"/>
    <mergeCell ref="W397:X397"/>
    <mergeCell ref="C398:F398"/>
    <mergeCell ref="G398:H398"/>
    <mergeCell ref="L398:N398"/>
    <mergeCell ref="O398:Q398"/>
    <mergeCell ref="R398:S398"/>
    <mergeCell ref="U398:V398"/>
    <mergeCell ref="W398:X398"/>
    <mergeCell ref="C397:F397"/>
    <mergeCell ref="G397:H397"/>
    <mergeCell ref="L397:N397"/>
    <mergeCell ref="O397:Q397"/>
    <mergeCell ref="R397:S397"/>
    <mergeCell ref="U397:V397"/>
    <mergeCell ref="W403:X403"/>
    <mergeCell ref="C404:F404"/>
    <mergeCell ref="G404:H404"/>
    <mergeCell ref="L404:N404"/>
    <mergeCell ref="O404:Q404"/>
    <mergeCell ref="R404:S404"/>
    <mergeCell ref="U404:V404"/>
    <mergeCell ref="W404:X404"/>
    <mergeCell ref="C403:F403"/>
    <mergeCell ref="G403:H403"/>
    <mergeCell ref="L403:N403"/>
    <mergeCell ref="O403:Q403"/>
    <mergeCell ref="R403:S403"/>
    <mergeCell ref="U403:V403"/>
    <mergeCell ref="W401:X401"/>
    <mergeCell ref="C402:F402"/>
    <mergeCell ref="G402:H402"/>
    <mergeCell ref="L402:N402"/>
    <mergeCell ref="O402:Q402"/>
    <mergeCell ref="R402:S402"/>
    <mergeCell ref="U402:V402"/>
    <mergeCell ref="W402:X402"/>
    <mergeCell ref="C401:F401"/>
    <mergeCell ref="G401:H401"/>
    <mergeCell ref="L401:N401"/>
    <mergeCell ref="O401:Q401"/>
    <mergeCell ref="R401:S401"/>
    <mergeCell ref="U401:V401"/>
    <mergeCell ref="W407:X407"/>
    <mergeCell ref="C408:F408"/>
    <mergeCell ref="G408:H408"/>
    <mergeCell ref="L408:N408"/>
    <mergeCell ref="O408:Q408"/>
    <mergeCell ref="R408:S408"/>
    <mergeCell ref="U408:V408"/>
    <mergeCell ref="W408:X408"/>
    <mergeCell ref="C407:F407"/>
    <mergeCell ref="G407:H407"/>
    <mergeCell ref="L407:N407"/>
    <mergeCell ref="O407:Q407"/>
    <mergeCell ref="R407:S407"/>
    <mergeCell ref="U407:V407"/>
    <mergeCell ref="W405:X405"/>
    <mergeCell ref="C406:F406"/>
    <mergeCell ref="G406:H406"/>
    <mergeCell ref="L406:N406"/>
    <mergeCell ref="O406:Q406"/>
    <mergeCell ref="R406:S406"/>
    <mergeCell ref="U406:V406"/>
    <mergeCell ref="W406:X406"/>
    <mergeCell ref="C405:F405"/>
    <mergeCell ref="G405:H405"/>
    <mergeCell ref="L405:N405"/>
    <mergeCell ref="O405:Q405"/>
    <mergeCell ref="R405:S405"/>
    <mergeCell ref="U405:V405"/>
    <mergeCell ref="W411:X411"/>
    <mergeCell ref="C412:F412"/>
    <mergeCell ref="L412:N412"/>
    <mergeCell ref="O412:Q412"/>
    <mergeCell ref="R412:S412"/>
    <mergeCell ref="U412:V412"/>
    <mergeCell ref="W412:X412"/>
    <mergeCell ref="C411:F411"/>
    <mergeCell ref="G411:H411"/>
    <mergeCell ref="L411:N411"/>
    <mergeCell ref="O411:Q411"/>
    <mergeCell ref="R411:S411"/>
    <mergeCell ref="U411:V411"/>
    <mergeCell ref="W409:X409"/>
    <mergeCell ref="C410:F410"/>
    <mergeCell ref="G410:H410"/>
    <mergeCell ref="L410:N410"/>
    <mergeCell ref="O410:Q410"/>
    <mergeCell ref="R410:S410"/>
    <mergeCell ref="U410:V410"/>
    <mergeCell ref="W410:X410"/>
    <mergeCell ref="C409:F409"/>
    <mergeCell ref="G409:H409"/>
    <mergeCell ref="L409:N409"/>
    <mergeCell ref="O409:Q409"/>
    <mergeCell ref="R409:S409"/>
    <mergeCell ref="U409:V409"/>
    <mergeCell ref="W415:X415"/>
    <mergeCell ref="C416:F416"/>
    <mergeCell ref="G416:H416"/>
    <mergeCell ref="L416:N416"/>
    <mergeCell ref="O416:Q416"/>
    <mergeCell ref="R416:S416"/>
    <mergeCell ref="U416:V416"/>
    <mergeCell ref="W416:X416"/>
    <mergeCell ref="C415:F415"/>
    <mergeCell ref="G415:H415"/>
    <mergeCell ref="L415:N415"/>
    <mergeCell ref="O415:Q415"/>
    <mergeCell ref="R415:S415"/>
    <mergeCell ref="U415:V415"/>
    <mergeCell ref="W413:X413"/>
    <mergeCell ref="C414:F414"/>
    <mergeCell ref="G414:H414"/>
    <mergeCell ref="L414:N414"/>
    <mergeCell ref="O414:Q414"/>
    <mergeCell ref="R414:S414"/>
    <mergeCell ref="U414:V414"/>
    <mergeCell ref="W414:X414"/>
    <mergeCell ref="C413:F413"/>
    <mergeCell ref="G413:H413"/>
    <mergeCell ref="L413:N413"/>
    <mergeCell ref="O413:Q413"/>
    <mergeCell ref="R413:S413"/>
    <mergeCell ref="U413:V413"/>
    <mergeCell ref="W419:X419"/>
    <mergeCell ref="C420:F420"/>
    <mergeCell ref="G420:H420"/>
    <mergeCell ref="L420:N420"/>
    <mergeCell ref="O420:Q420"/>
    <mergeCell ref="R420:S420"/>
    <mergeCell ref="U420:V420"/>
    <mergeCell ref="W420:X420"/>
    <mergeCell ref="C419:F419"/>
    <mergeCell ref="G419:H419"/>
    <mergeCell ref="L419:N419"/>
    <mergeCell ref="O419:Q419"/>
    <mergeCell ref="R419:S419"/>
    <mergeCell ref="U419:V419"/>
    <mergeCell ref="W417:X417"/>
    <mergeCell ref="C418:F418"/>
    <mergeCell ref="G418:H418"/>
    <mergeCell ref="L418:N418"/>
    <mergeCell ref="O418:Q418"/>
    <mergeCell ref="R418:S418"/>
    <mergeCell ref="U418:V418"/>
    <mergeCell ref="W418:X418"/>
    <mergeCell ref="C417:F417"/>
    <mergeCell ref="G417:H417"/>
    <mergeCell ref="L417:N417"/>
    <mergeCell ref="O417:Q417"/>
    <mergeCell ref="R417:S417"/>
    <mergeCell ref="U417:V417"/>
    <mergeCell ref="W423:X423"/>
    <mergeCell ref="C424:F424"/>
    <mergeCell ref="G424:H424"/>
    <mergeCell ref="L424:N424"/>
    <mergeCell ref="O424:Q424"/>
    <mergeCell ref="R424:S424"/>
    <mergeCell ref="U424:V424"/>
    <mergeCell ref="W424:X424"/>
    <mergeCell ref="C423:F423"/>
    <mergeCell ref="G423:H423"/>
    <mergeCell ref="L423:N423"/>
    <mergeCell ref="O423:Q423"/>
    <mergeCell ref="R423:S423"/>
    <mergeCell ref="U423:V423"/>
    <mergeCell ref="W421:X421"/>
    <mergeCell ref="C422:F422"/>
    <mergeCell ref="G422:H422"/>
    <mergeCell ref="L422:N422"/>
    <mergeCell ref="O422:Q422"/>
    <mergeCell ref="R422:S422"/>
    <mergeCell ref="U422:V422"/>
    <mergeCell ref="W422:X422"/>
    <mergeCell ref="C421:F421"/>
    <mergeCell ref="G421:H421"/>
    <mergeCell ref="L421:N421"/>
    <mergeCell ref="O421:Q421"/>
    <mergeCell ref="R421:S421"/>
    <mergeCell ref="U421:V421"/>
    <mergeCell ref="W427:X427"/>
    <mergeCell ref="C428:F428"/>
    <mergeCell ref="G428:H428"/>
    <mergeCell ref="L428:N428"/>
    <mergeCell ref="O428:Q428"/>
    <mergeCell ref="R428:S428"/>
    <mergeCell ref="U428:V428"/>
    <mergeCell ref="W428:X428"/>
    <mergeCell ref="C427:F427"/>
    <mergeCell ref="G427:H427"/>
    <mergeCell ref="L427:N427"/>
    <mergeCell ref="O427:Q427"/>
    <mergeCell ref="R427:S427"/>
    <mergeCell ref="U427:V427"/>
    <mergeCell ref="W425:X425"/>
    <mergeCell ref="C426:F426"/>
    <mergeCell ref="G426:H426"/>
    <mergeCell ref="L426:N426"/>
    <mergeCell ref="O426:Q426"/>
    <mergeCell ref="R426:S426"/>
    <mergeCell ref="U426:V426"/>
    <mergeCell ref="W426:X426"/>
    <mergeCell ref="C425:F425"/>
    <mergeCell ref="G425:H425"/>
    <mergeCell ref="L425:N425"/>
    <mergeCell ref="O425:Q425"/>
    <mergeCell ref="R425:S425"/>
    <mergeCell ref="U425:V425"/>
    <mergeCell ref="W431:X431"/>
    <mergeCell ref="C432:F432"/>
    <mergeCell ref="L432:N432"/>
    <mergeCell ref="O432:Q432"/>
    <mergeCell ref="R432:S432"/>
    <mergeCell ref="U432:V432"/>
    <mergeCell ref="W432:X432"/>
    <mergeCell ref="C431:F431"/>
    <mergeCell ref="G431:H431"/>
    <mergeCell ref="L431:N431"/>
    <mergeCell ref="O431:Q431"/>
    <mergeCell ref="R431:S431"/>
    <mergeCell ref="U431:V431"/>
    <mergeCell ref="W429:X429"/>
    <mergeCell ref="C430:F430"/>
    <mergeCell ref="G430:H430"/>
    <mergeCell ref="L430:N430"/>
    <mergeCell ref="O430:Q430"/>
    <mergeCell ref="R430:S430"/>
    <mergeCell ref="U430:V430"/>
    <mergeCell ref="W430:X430"/>
    <mergeCell ref="C429:F429"/>
    <mergeCell ref="G429:H429"/>
    <mergeCell ref="L429:N429"/>
    <mergeCell ref="O429:Q429"/>
    <mergeCell ref="R429:S429"/>
    <mergeCell ref="U429:V429"/>
    <mergeCell ref="W435:X435"/>
    <mergeCell ref="C436:F436"/>
    <mergeCell ref="G436:H436"/>
    <mergeCell ref="L436:N436"/>
    <mergeCell ref="O436:Q436"/>
    <mergeCell ref="R436:S436"/>
    <mergeCell ref="U436:V436"/>
    <mergeCell ref="W436:X436"/>
    <mergeCell ref="C435:F435"/>
    <mergeCell ref="G435:H435"/>
    <mergeCell ref="L435:N435"/>
    <mergeCell ref="O435:Q435"/>
    <mergeCell ref="R435:S435"/>
    <mergeCell ref="U435:V435"/>
    <mergeCell ref="W433:X433"/>
    <mergeCell ref="C434:F434"/>
    <mergeCell ref="G434:H434"/>
    <mergeCell ref="L434:N434"/>
    <mergeCell ref="O434:Q434"/>
    <mergeCell ref="R434:S434"/>
    <mergeCell ref="U434:V434"/>
    <mergeCell ref="W434:X434"/>
    <mergeCell ref="C433:F433"/>
    <mergeCell ref="G433:H433"/>
    <mergeCell ref="L433:N433"/>
    <mergeCell ref="O433:Q433"/>
    <mergeCell ref="R433:S433"/>
    <mergeCell ref="U433:V433"/>
    <mergeCell ref="C440:F440"/>
    <mergeCell ref="L440:N440"/>
    <mergeCell ref="O440:Q440"/>
    <mergeCell ref="R440:S440"/>
    <mergeCell ref="U440:V440"/>
    <mergeCell ref="W440:X440"/>
    <mergeCell ref="C439:F439"/>
    <mergeCell ref="L439:N439"/>
    <mergeCell ref="O439:Q439"/>
    <mergeCell ref="R439:S439"/>
    <mergeCell ref="U439:V439"/>
    <mergeCell ref="W439:X439"/>
    <mergeCell ref="W437:X437"/>
    <mergeCell ref="C438:F438"/>
    <mergeCell ref="L438:N438"/>
    <mergeCell ref="O438:Q438"/>
    <mergeCell ref="R438:S438"/>
    <mergeCell ref="U438:V438"/>
    <mergeCell ref="W438:X438"/>
    <mergeCell ref="C437:F437"/>
    <mergeCell ref="G437:H437"/>
    <mergeCell ref="L437:N437"/>
    <mergeCell ref="O437:Q437"/>
    <mergeCell ref="R437:S437"/>
    <mergeCell ref="U437:V437"/>
    <mergeCell ref="W443:X443"/>
    <mergeCell ref="C444:F444"/>
    <mergeCell ref="G444:H444"/>
    <mergeCell ref="L444:N444"/>
    <mergeCell ref="O444:Q444"/>
    <mergeCell ref="R444:S444"/>
    <mergeCell ref="U444:V444"/>
    <mergeCell ref="W444:X444"/>
    <mergeCell ref="C443:F443"/>
    <mergeCell ref="G443:H443"/>
    <mergeCell ref="L443:N443"/>
    <mergeCell ref="O443:Q443"/>
    <mergeCell ref="R443:S443"/>
    <mergeCell ref="U443:V443"/>
    <mergeCell ref="W441:X441"/>
    <mergeCell ref="C442:F442"/>
    <mergeCell ref="G442:H442"/>
    <mergeCell ref="L442:N442"/>
    <mergeCell ref="O442:Q442"/>
    <mergeCell ref="R442:S442"/>
    <mergeCell ref="U442:V442"/>
    <mergeCell ref="W442:X442"/>
    <mergeCell ref="C441:F441"/>
    <mergeCell ref="G441:H441"/>
    <mergeCell ref="L441:N441"/>
    <mergeCell ref="O441:Q441"/>
    <mergeCell ref="R441:S441"/>
    <mergeCell ref="U441:V441"/>
    <mergeCell ref="W447:X447"/>
    <mergeCell ref="C448:F448"/>
    <mergeCell ref="G448:H448"/>
    <mergeCell ref="L448:N448"/>
    <mergeCell ref="O448:Q448"/>
    <mergeCell ref="R448:S448"/>
    <mergeCell ref="U448:V448"/>
    <mergeCell ref="W448:X448"/>
    <mergeCell ref="C447:F447"/>
    <mergeCell ref="G447:H447"/>
    <mergeCell ref="L447:N447"/>
    <mergeCell ref="O447:Q447"/>
    <mergeCell ref="R447:S447"/>
    <mergeCell ref="U447:V447"/>
    <mergeCell ref="W445:X445"/>
    <mergeCell ref="C446:F446"/>
    <mergeCell ref="G446:H446"/>
    <mergeCell ref="L446:N446"/>
    <mergeCell ref="O446:Q446"/>
    <mergeCell ref="R446:S446"/>
    <mergeCell ref="U446:V446"/>
    <mergeCell ref="W446:X446"/>
    <mergeCell ref="C445:F445"/>
    <mergeCell ref="G445:H445"/>
    <mergeCell ref="L445:N445"/>
    <mergeCell ref="O445:Q445"/>
    <mergeCell ref="R445:S445"/>
    <mergeCell ref="U445:V445"/>
    <mergeCell ref="W450:X450"/>
    <mergeCell ref="C451:F451"/>
    <mergeCell ref="L451:N451"/>
    <mergeCell ref="O451:Q451"/>
    <mergeCell ref="R451:S451"/>
    <mergeCell ref="U451:V451"/>
    <mergeCell ref="W451:X451"/>
    <mergeCell ref="C450:F450"/>
    <mergeCell ref="G450:H450"/>
    <mergeCell ref="L450:N450"/>
    <mergeCell ref="O450:Q450"/>
    <mergeCell ref="R450:S450"/>
    <mergeCell ref="U450:V450"/>
    <mergeCell ref="C449:F449"/>
    <mergeCell ref="L449:N449"/>
    <mergeCell ref="O449:Q449"/>
    <mergeCell ref="R449:S449"/>
    <mergeCell ref="U449:V449"/>
    <mergeCell ref="W449:X449"/>
    <mergeCell ref="W453:X453"/>
    <mergeCell ref="C454:F454"/>
    <mergeCell ref="G454:H454"/>
    <mergeCell ref="L454:N454"/>
    <mergeCell ref="O454:Q454"/>
    <mergeCell ref="R454:S454"/>
    <mergeCell ref="U454:V454"/>
    <mergeCell ref="W454:X454"/>
    <mergeCell ref="C453:F453"/>
    <mergeCell ref="G453:H453"/>
    <mergeCell ref="L453:N453"/>
    <mergeCell ref="O453:Q453"/>
    <mergeCell ref="R453:S453"/>
    <mergeCell ref="U453:V453"/>
    <mergeCell ref="C452:F452"/>
    <mergeCell ref="L452:N452"/>
    <mergeCell ref="O452:Q452"/>
    <mergeCell ref="R452:S452"/>
    <mergeCell ref="U452:V452"/>
    <mergeCell ref="W452:X452"/>
    <mergeCell ref="W457:X457"/>
    <mergeCell ref="C458:F458"/>
    <mergeCell ref="G458:H458"/>
    <mergeCell ref="L458:N458"/>
    <mergeCell ref="O458:Q458"/>
    <mergeCell ref="R458:S458"/>
    <mergeCell ref="U458:V458"/>
    <mergeCell ref="W458:X458"/>
    <mergeCell ref="C457:F457"/>
    <mergeCell ref="G457:H457"/>
    <mergeCell ref="L457:N457"/>
    <mergeCell ref="O457:Q457"/>
    <mergeCell ref="R457:S457"/>
    <mergeCell ref="U457:V457"/>
    <mergeCell ref="W455:X455"/>
    <mergeCell ref="C456:F456"/>
    <mergeCell ref="G456:H456"/>
    <mergeCell ref="L456:N456"/>
    <mergeCell ref="O456:Q456"/>
    <mergeCell ref="R456:S456"/>
    <mergeCell ref="U456:V456"/>
    <mergeCell ref="W456:X456"/>
    <mergeCell ref="C455:F455"/>
    <mergeCell ref="G455:H455"/>
    <mergeCell ref="L455:N455"/>
    <mergeCell ref="O455:Q455"/>
    <mergeCell ref="R455:S455"/>
    <mergeCell ref="U455:V455"/>
    <mergeCell ref="W461:X461"/>
    <mergeCell ref="C462:F462"/>
    <mergeCell ref="G462:H462"/>
    <mergeCell ref="L462:N462"/>
    <mergeCell ref="O462:Q462"/>
    <mergeCell ref="R462:S462"/>
    <mergeCell ref="U462:V462"/>
    <mergeCell ref="W462:X462"/>
    <mergeCell ref="C461:F461"/>
    <mergeCell ref="G461:H461"/>
    <mergeCell ref="L461:N461"/>
    <mergeCell ref="O461:Q461"/>
    <mergeCell ref="R461:S461"/>
    <mergeCell ref="U461:V461"/>
    <mergeCell ref="W459:X459"/>
    <mergeCell ref="C460:F460"/>
    <mergeCell ref="G460:H460"/>
    <mergeCell ref="L460:N460"/>
    <mergeCell ref="O460:Q460"/>
    <mergeCell ref="R460:S460"/>
    <mergeCell ref="U460:V460"/>
    <mergeCell ref="W460:X460"/>
    <mergeCell ref="C459:F459"/>
    <mergeCell ref="G459:H459"/>
    <mergeCell ref="L459:N459"/>
    <mergeCell ref="O459:Q459"/>
    <mergeCell ref="R459:S459"/>
    <mergeCell ref="U459:V459"/>
    <mergeCell ref="W465:X465"/>
    <mergeCell ref="C466:F466"/>
    <mergeCell ref="G466:H466"/>
    <mergeCell ref="L466:N466"/>
    <mergeCell ref="O466:Q466"/>
    <mergeCell ref="R466:S466"/>
    <mergeCell ref="U466:V466"/>
    <mergeCell ref="W466:X466"/>
    <mergeCell ref="C465:F465"/>
    <mergeCell ref="G465:H465"/>
    <mergeCell ref="L465:N465"/>
    <mergeCell ref="O465:Q465"/>
    <mergeCell ref="R465:S465"/>
    <mergeCell ref="U465:V465"/>
    <mergeCell ref="W463:X463"/>
    <mergeCell ref="C464:F464"/>
    <mergeCell ref="G464:H464"/>
    <mergeCell ref="L464:N464"/>
    <mergeCell ref="O464:Q464"/>
    <mergeCell ref="R464:S464"/>
    <mergeCell ref="U464:V464"/>
    <mergeCell ref="W464:X464"/>
    <mergeCell ref="C463:F463"/>
    <mergeCell ref="G463:H463"/>
    <mergeCell ref="L463:N463"/>
    <mergeCell ref="O463:Q463"/>
    <mergeCell ref="R463:S463"/>
    <mergeCell ref="U463:V463"/>
    <mergeCell ref="W469:X469"/>
    <mergeCell ref="C470:F470"/>
    <mergeCell ref="G470:H470"/>
    <mergeCell ref="L470:N470"/>
    <mergeCell ref="O470:Q470"/>
    <mergeCell ref="R470:S470"/>
    <mergeCell ref="U470:V470"/>
    <mergeCell ref="W470:X470"/>
    <mergeCell ref="C469:F469"/>
    <mergeCell ref="G469:H469"/>
    <mergeCell ref="L469:N469"/>
    <mergeCell ref="O469:Q469"/>
    <mergeCell ref="R469:S469"/>
    <mergeCell ref="U469:V469"/>
    <mergeCell ref="W467:X467"/>
    <mergeCell ref="C468:F468"/>
    <mergeCell ref="G468:H468"/>
    <mergeCell ref="L468:N468"/>
    <mergeCell ref="O468:Q468"/>
    <mergeCell ref="R468:S468"/>
    <mergeCell ref="U468:V468"/>
    <mergeCell ref="W468:X468"/>
    <mergeCell ref="C467:F467"/>
    <mergeCell ref="G467:H467"/>
    <mergeCell ref="L467:N467"/>
    <mergeCell ref="O467:Q467"/>
    <mergeCell ref="R467:S467"/>
    <mergeCell ref="U467:V467"/>
    <mergeCell ref="W473:X473"/>
    <mergeCell ref="C474:F474"/>
    <mergeCell ref="G474:H474"/>
    <mergeCell ref="L474:N474"/>
    <mergeCell ref="O474:Q474"/>
    <mergeCell ref="R474:S474"/>
    <mergeCell ref="U474:V474"/>
    <mergeCell ref="W474:X474"/>
    <mergeCell ref="C473:F473"/>
    <mergeCell ref="G473:H473"/>
    <mergeCell ref="L473:N473"/>
    <mergeCell ref="O473:Q473"/>
    <mergeCell ref="R473:S473"/>
    <mergeCell ref="U473:V473"/>
    <mergeCell ref="W471:X471"/>
    <mergeCell ref="C472:F472"/>
    <mergeCell ref="G472:H472"/>
    <mergeCell ref="L472:N472"/>
    <mergeCell ref="O472:Q472"/>
    <mergeCell ref="R472:S472"/>
    <mergeCell ref="U472:V472"/>
    <mergeCell ref="W472:X472"/>
    <mergeCell ref="C471:F471"/>
    <mergeCell ref="G471:H471"/>
    <mergeCell ref="L471:N471"/>
    <mergeCell ref="O471:Q471"/>
    <mergeCell ref="R471:S471"/>
    <mergeCell ref="U471:V471"/>
    <mergeCell ref="W477:X477"/>
    <mergeCell ref="C478:F478"/>
    <mergeCell ref="G478:H478"/>
    <mergeCell ref="L478:N478"/>
    <mergeCell ref="O478:Q478"/>
    <mergeCell ref="R478:S478"/>
    <mergeCell ref="U478:V478"/>
    <mergeCell ref="W478:X478"/>
    <mergeCell ref="C477:F477"/>
    <mergeCell ref="G477:H477"/>
    <mergeCell ref="L477:N477"/>
    <mergeCell ref="O477:Q477"/>
    <mergeCell ref="R477:S477"/>
    <mergeCell ref="U477:V477"/>
    <mergeCell ref="W475:X475"/>
    <mergeCell ref="C476:F476"/>
    <mergeCell ref="G476:H476"/>
    <mergeCell ref="L476:N476"/>
    <mergeCell ref="O476:Q476"/>
    <mergeCell ref="R476:S476"/>
    <mergeCell ref="U476:V476"/>
    <mergeCell ref="W476:X476"/>
    <mergeCell ref="C475:F475"/>
    <mergeCell ref="G475:H475"/>
    <mergeCell ref="L475:N475"/>
    <mergeCell ref="O475:Q475"/>
    <mergeCell ref="R475:S475"/>
    <mergeCell ref="U475:V475"/>
    <mergeCell ref="W481:X481"/>
    <mergeCell ref="C482:F482"/>
    <mergeCell ref="G482:H482"/>
    <mergeCell ref="L482:N482"/>
    <mergeCell ref="O482:Q482"/>
    <mergeCell ref="R482:S482"/>
    <mergeCell ref="U482:V482"/>
    <mergeCell ref="W482:X482"/>
    <mergeCell ref="C481:F481"/>
    <mergeCell ref="G481:H481"/>
    <mergeCell ref="L481:N481"/>
    <mergeCell ref="O481:Q481"/>
    <mergeCell ref="R481:S481"/>
    <mergeCell ref="U481:V481"/>
    <mergeCell ref="W479:X479"/>
    <mergeCell ref="C480:F480"/>
    <mergeCell ref="G480:H480"/>
    <mergeCell ref="L480:N480"/>
    <mergeCell ref="O480:Q480"/>
    <mergeCell ref="R480:S480"/>
    <mergeCell ref="U480:V480"/>
    <mergeCell ref="W480:X480"/>
    <mergeCell ref="C479:F479"/>
    <mergeCell ref="G479:H479"/>
    <mergeCell ref="L479:N479"/>
    <mergeCell ref="O479:Q479"/>
    <mergeCell ref="R479:S479"/>
    <mergeCell ref="U479:V479"/>
    <mergeCell ref="W485:X485"/>
    <mergeCell ref="C486:F486"/>
    <mergeCell ref="G486:H486"/>
    <mergeCell ref="L486:N486"/>
    <mergeCell ref="O486:Q486"/>
    <mergeCell ref="R486:S486"/>
    <mergeCell ref="U486:V486"/>
    <mergeCell ref="W486:X486"/>
    <mergeCell ref="C485:F485"/>
    <mergeCell ref="G485:H485"/>
    <mergeCell ref="L485:N485"/>
    <mergeCell ref="O485:Q485"/>
    <mergeCell ref="R485:S485"/>
    <mergeCell ref="U485:V485"/>
    <mergeCell ref="W483:X483"/>
    <mergeCell ref="C484:F484"/>
    <mergeCell ref="G484:H484"/>
    <mergeCell ref="L484:N484"/>
    <mergeCell ref="O484:Q484"/>
    <mergeCell ref="R484:S484"/>
    <mergeCell ref="U484:V484"/>
    <mergeCell ref="W484:X484"/>
    <mergeCell ref="C483:F483"/>
    <mergeCell ref="G483:H483"/>
    <mergeCell ref="L483:N483"/>
    <mergeCell ref="O483:Q483"/>
    <mergeCell ref="R483:S483"/>
    <mergeCell ref="U483:V483"/>
    <mergeCell ref="W489:X489"/>
    <mergeCell ref="C490:F490"/>
    <mergeCell ref="G490:H490"/>
    <mergeCell ref="L490:N490"/>
    <mergeCell ref="O490:Q490"/>
    <mergeCell ref="R490:S490"/>
    <mergeCell ref="U490:V490"/>
    <mergeCell ref="W490:X490"/>
    <mergeCell ref="C489:F489"/>
    <mergeCell ref="G489:H489"/>
    <mergeCell ref="L489:N489"/>
    <mergeCell ref="O489:Q489"/>
    <mergeCell ref="R489:S489"/>
    <mergeCell ref="U489:V489"/>
    <mergeCell ref="W487:X487"/>
    <mergeCell ref="C488:F488"/>
    <mergeCell ref="G488:H488"/>
    <mergeCell ref="L488:N488"/>
    <mergeCell ref="O488:Q488"/>
    <mergeCell ref="R488:S488"/>
    <mergeCell ref="U488:V488"/>
    <mergeCell ref="W488:X488"/>
    <mergeCell ref="C487:F487"/>
    <mergeCell ref="G487:H487"/>
    <mergeCell ref="L487:N487"/>
    <mergeCell ref="O487:Q487"/>
    <mergeCell ref="R487:S487"/>
    <mergeCell ref="U487:V487"/>
    <mergeCell ref="W493:X493"/>
    <mergeCell ref="C494:F494"/>
    <mergeCell ref="G494:H494"/>
    <mergeCell ref="L494:N494"/>
    <mergeCell ref="O494:Q494"/>
    <mergeCell ref="R494:S494"/>
    <mergeCell ref="U494:V494"/>
    <mergeCell ref="W494:X494"/>
    <mergeCell ref="C493:F493"/>
    <mergeCell ref="G493:H493"/>
    <mergeCell ref="L493:N493"/>
    <mergeCell ref="O493:Q493"/>
    <mergeCell ref="R493:S493"/>
    <mergeCell ref="U493:V493"/>
    <mergeCell ref="W491:X491"/>
    <mergeCell ref="C492:F492"/>
    <mergeCell ref="G492:H492"/>
    <mergeCell ref="L492:N492"/>
    <mergeCell ref="O492:Q492"/>
    <mergeCell ref="R492:S492"/>
    <mergeCell ref="U492:V492"/>
    <mergeCell ref="W492:X492"/>
    <mergeCell ref="C491:F491"/>
    <mergeCell ref="G491:H491"/>
    <mergeCell ref="L491:N491"/>
    <mergeCell ref="O491:Q491"/>
    <mergeCell ref="R491:S491"/>
    <mergeCell ref="U491:V491"/>
    <mergeCell ref="W496:X496"/>
    <mergeCell ref="C497:F497"/>
    <mergeCell ref="G497:H497"/>
    <mergeCell ref="L497:N497"/>
    <mergeCell ref="O497:Q497"/>
    <mergeCell ref="R497:S497"/>
    <mergeCell ref="U497:V497"/>
    <mergeCell ref="W497:X497"/>
    <mergeCell ref="C496:F496"/>
    <mergeCell ref="G496:H496"/>
    <mergeCell ref="L496:N496"/>
    <mergeCell ref="O496:Q496"/>
    <mergeCell ref="R496:S496"/>
    <mergeCell ref="U496:V496"/>
    <mergeCell ref="C495:F495"/>
    <mergeCell ref="L495:N495"/>
    <mergeCell ref="O495:Q495"/>
    <mergeCell ref="R495:S495"/>
    <mergeCell ref="U495:V495"/>
    <mergeCell ref="W495:X495"/>
    <mergeCell ref="W500:X500"/>
    <mergeCell ref="C501:F501"/>
    <mergeCell ref="G501:H501"/>
    <mergeCell ref="L501:N501"/>
    <mergeCell ref="O501:Q501"/>
    <mergeCell ref="R501:S501"/>
    <mergeCell ref="U501:V501"/>
    <mergeCell ref="W501:X501"/>
    <mergeCell ref="C500:F500"/>
    <mergeCell ref="G500:H500"/>
    <mergeCell ref="L500:N500"/>
    <mergeCell ref="O500:Q500"/>
    <mergeCell ref="R500:S500"/>
    <mergeCell ref="U500:V500"/>
    <mergeCell ref="W498:X498"/>
    <mergeCell ref="C499:F499"/>
    <mergeCell ref="G499:H499"/>
    <mergeCell ref="L499:N499"/>
    <mergeCell ref="O499:Q499"/>
    <mergeCell ref="R499:S499"/>
    <mergeCell ref="U499:V499"/>
    <mergeCell ref="W499:X499"/>
    <mergeCell ref="C498:F498"/>
    <mergeCell ref="G498:H498"/>
    <mergeCell ref="L498:N498"/>
    <mergeCell ref="O498:Q498"/>
    <mergeCell ref="R498:S498"/>
    <mergeCell ref="U498:V498"/>
    <mergeCell ref="W504:X504"/>
    <mergeCell ref="C505:F505"/>
    <mergeCell ref="G505:H505"/>
    <mergeCell ref="L505:N505"/>
    <mergeCell ref="O505:Q505"/>
    <mergeCell ref="R505:S505"/>
    <mergeCell ref="U505:V505"/>
    <mergeCell ref="W505:X505"/>
    <mergeCell ref="C504:F504"/>
    <mergeCell ref="G504:H504"/>
    <mergeCell ref="L504:N504"/>
    <mergeCell ref="O504:Q504"/>
    <mergeCell ref="R504:S504"/>
    <mergeCell ref="U504:V504"/>
    <mergeCell ref="W502:X502"/>
    <mergeCell ref="C503:F503"/>
    <mergeCell ref="G503:H503"/>
    <mergeCell ref="L503:N503"/>
    <mergeCell ref="O503:Q503"/>
    <mergeCell ref="R503:S503"/>
    <mergeCell ref="U503:V503"/>
    <mergeCell ref="W503:X503"/>
    <mergeCell ref="C502:F502"/>
    <mergeCell ref="G502:H502"/>
    <mergeCell ref="L502:N502"/>
    <mergeCell ref="O502:Q502"/>
    <mergeCell ref="R502:S502"/>
    <mergeCell ref="U502:V502"/>
    <mergeCell ref="W508:X508"/>
    <mergeCell ref="C509:F509"/>
    <mergeCell ref="G509:H509"/>
    <mergeCell ref="L509:N509"/>
    <mergeCell ref="O509:Q509"/>
    <mergeCell ref="R509:S509"/>
    <mergeCell ref="U509:V509"/>
    <mergeCell ref="W509:X509"/>
    <mergeCell ref="C508:F508"/>
    <mergeCell ref="G508:H508"/>
    <mergeCell ref="L508:N508"/>
    <mergeCell ref="O508:Q508"/>
    <mergeCell ref="R508:S508"/>
    <mergeCell ref="U508:V508"/>
    <mergeCell ref="W506:X506"/>
    <mergeCell ref="C507:F507"/>
    <mergeCell ref="G507:H507"/>
    <mergeCell ref="L507:N507"/>
    <mergeCell ref="O507:Q507"/>
    <mergeCell ref="R507:S507"/>
    <mergeCell ref="U507:V507"/>
    <mergeCell ref="W507:X507"/>
    <mergeCell ref="C506:F506"/>
    <mergeCell ref="G506:H506"/>
    <mergeCell ref="L506:N506"/>
    <mergeCell ref="O506:Q506"/>
    <mergeCell ref="R506:S506"/>
    <mergeCell ref="U506:V506"/>
    <mergeCell ref="W512:X512"/>
    <mergeCell ref="C513:F513"/>
    <mergeCell ref="G513:H513"/>
    <mergeCell ref="L513:N513"/>
    <mergeCell ref="O513:Q513"/>
    <mergeCell ref="R513:S513"/>
    <mergeCell ref="U513:V513"/>
    <mergeCell ref="W513:X513"/>
    <mergeCell ref="C512:F512"/>
    <mergeCell ref="G512:H512"/>
    <mergeCell ref="L512:N512"/>
    <mergeCell ref="O512:Q512"/>
    <mergeCell ref="R512:S512"/>
    <mergeCell ref="U512:V512"/>
    <mergeCell ref="W510:X510"/>
    <mergeCell ref="C511:F511"/>
    <mergeCell ref="G511:H511"/>
    <mergeCell ref="L511:N511"/>
    <mergeCell ref="O511:Q511"/>
    <mergeCell ref="R511:S511"/>
    <mergeCell ref="U511:V511"/>
    <mergeCell ref="W511:X511"/>
    <mergeCell ref="C510:F510"/>
    <mergeCell ref="G510:H510"/>
    <mergeCell ref="L510:N510"/>
    <mergeCell ref="O510:Q510"/>
    <mergeCell ref="R510:S510"/>
    <mergeCell ref="U510:V510"/>
    <mergeCell ref="W516:X516"/>
    <mergeCell ref="C517:F517"/>
    <mergeCell ref="G517:H517"/>
    <mergeCell ref="L517:N517"/>
    <mergeCell ref="O517:Q517"/>
    <mergeCell ref="R517:S517"/>
    <mergeCell ref="U517:V517"/>
    <mergeCell ref="W517:X517"/>
    <mergeCell ref="C516:F516"/>
    <mergeCell ref="G516:H516"/>
    <mergeCell ref="L516:N516"/>
    <mergeCell ref="O516:Q516"/>
    <mergeCell ref="R516:S516"/>
    <mergeCell ref="U516:V516"/>
    <mergeCell ref="W514:X514"/>
    <mergeCell ref="C515:F515"/>
    <mergeCell ref="G515:H515"/>
    <mergeCell ref="L515:N515"/>
    <mergeCell ref="O515:Q515"/>
    <mergeCell ref="R515:S515"/>
    <mergeCell ref="U515:V515"/>
    <mergeCell ref="W515:X515"/>
    <mergeCell ref="C514:F514"/>
    <mergeCell ref="G514:H514"/>
    <mergeCell ref="L514:N514"/>
    <mergeCell ref="O514:Q514"/>
    <mergeCell ref="R514:S514"/>
    <mergeCell ref="U514:V514"/>
    <mergeCell ref="W520:X520"/>
    <mergeCell ref="C521:F521"/>
    <mergeCell ref="G521:H521"/>
    <mergeCell ref="L521:N521"/>
    <mergeCell ref="O521:Q521"/>
    <mergeCell ref="R521:S521"/>
    <mergeCell ref="U521:V521"/>
    <mergeCell ref="W521:X521"/>
    <mergeCell ref="C520:F520"/>
    <mergeCell ref="G520:H520"/>
    <mergeCell ref="L520:N520"/>
    <mergeCell ref="O520:Q520"/>
    <mergeCell ref="R520:S520"/>
    <mergeCell ref="U520:V520"/>
    <mergeCell ref="W518:X518"/>
    <mergeCell ref="C519:F519"/>
    <mergeCell ref="G519:H519"/>
    <mergeCell ref="L519:N519"/>
    <mergeCell ref="O519:Q519"/>
    <mergeCell ref="R519:S519"/>
    <mergeCell ref="U519:V519"/>
    <mergeCell ref="W519:X519"/>
    <mergeCell ref="C518:F518"/>
    <mergeCell ref="G518:H518"/>
    <mergeCell ref="L518:N518"/>
    <mergeCell ref="O518:Q518"/>
    <mergeCell ref="R518:S518"/>
    <mergeCell ref="U518:V518"/>
    <mergeCell ref="W524:X524"/>
    <mergeCell ref="C525:F525"/>
    <mergeCell ref="G525:H525"/>
    <mergeCell ref="L525:N525"/>
    <mergeCell ref="O525:Q525"/>
    <mergeCell ref="R525:S525"/>
    <mergeCell ref="U525:V525"/>
    <mergeCell ref="W525:X525"/>
    <mergeCell ref="C524:F524"/>
    <mergeCell ref="G524:H524"/>
    <mergeCell ref="L524:N524"/>
    <mergeCell ref="O524:Q524"/>
    <mergeCell ref="R524:S524"/>
    <mergeCell ref="U524:V524"/>
    <mergeCell ref="W522:X522"/>
    <mergeCell ref="C523:F523"/>
    <mergeCell ref="G523:H523"/>
    <mergeCell ref="L523:N523"/>
    <mergeCell ref="O523:Q523"/>
    <mergeCell ref="R523:S523"/>
    <mergeCell ref="U523:V523"/>
    <mergeCell ref="W523:X523"/>
    <mergeCell ref="C522:F522"/>
    <mergeCell ref="G522:H522"/>
    <mergeCell ref="L522:N522"/>
    <mergeCell ref="O522:Q522"/>
    <mergeCell ref="R522:S522"/>
    <mergeCell ref="U522:V522"/>
    <mergeCell ref="W528:X528"/>
    <mergeCell ref="C529:F529"/>
    <mergeCell ref="L529:N529"/>
    <mergeCell ref="O529:Q529"/>
    <mergeCell ref="R529:S529"/>
    <mergeCell ref="U529:V529"/>
    <mergeCell ref="W529:X529"/>
    <mergeCell ref="C528:F528"/>
    <mergeCell ref="G528:H528"/>
    <mergeCell ref="L528:N528"/>
    <mergeCell ref="O528:Q528"/>
    <mergeCell ref="R528:S528"/>
    <mergeCell ref="U528:V528"/>
    <mergeCell ref="W526:X526"/>
    <mergeCell ref="C527:F527"/>
    <mergeCell ref="G527:H527"/>
    <mergeCell ref="L527:N527"/>
    <mergeCell ref="O527:Q527"/>
    <mergeCell ref="R527:S527"/>
    <mergeCell ref="U527:V527"/>
    <mergeCell ref="W527:X527"/>
    <mergeCell ref="C526:F526"/>
    <mergeCell ref="G526:H526"/>
    <mergeCell ref="L526:N526"/>
    <mergeCell ref="O526:Q526"/>
    <mergeCell ref="R526:S526"/>
    <mergeCell ref="U526:V526"/>
    <mergeCell ref="W532:X532"/>
    <mergeCell ref="C533:F533"/>
    <mergeCell ref="G533:H533"/>
    <mergeCell ref="L533:N533"/>
    <mergeCell ref="O533:Q533"/>
    <mergeCell ref="R533:S533"/>
    <mergeCell ref="U533:V533"/>
    <mergeCell ref="W533:X533"/>
    <mergeCell ref="C532:F532"/>
    <mergeCell ref="G532:H532"/>
    <mergeCell ref="L532:N532"/>
    <mergeCell ref="O532:Q532"/>
    <mergeCell ref="R532:S532"/>
    <mergeCell ref="U532:V532"/>
    <mergeCell ref="W530:X530"/>
    <mergeCell ref="C531:F531"/>
    <mergeCell ref="G531:H531"/>
    <mergeCell ref="L531:N531"/>
    <mergeCell ref="O531:Q531"/>
    <mergeCell ref="R531:S531"/>
    <mergeCell ref="U531:V531"/>
    <mergeCell ref="W531:X531"/>
    <mergeCell ref="C530:F530"/>
    <mergeCell ref="G530:H530"/>
    <mergeCell ref="L530:N530"/>
    <mergeCell ref="O530:Q530"/>
    <mergeCell ref="R530:S530"/>
    <mergeCell ref="U530:V530"/>
    <mergeCell ref="W536:X536"/>
    <mergeCell ref="C537:F537"/>
    <mergeCell ref="G537:H537"/>
    <mergeCell ref="L537:N537"/>
    <mergeCell ref="O537:Q537"/>
    <mergeCell ref="R537:S537"/>
    <mergeCell ref="U537:V537"/>
    <mergeCell ref="W537:X537"/>
    <mergeCell ref="C536:F536"/>
    <mergeCell ref="G536:H536"/>
    <mergeCell ref="L536:N536"/>
    <mergeCell ref="O536:Q536"/>
    <mergeCell ref="R536:S536"/>
    <mergeCell ref="U536:V536"/>
    <mergeCell ref="W534:X534"/>
    <mergeCell ref="C535:F535"/>
    <mergeCell ref="G535:H535"/>
    <mergeCell ref="L535:N535"/>
    <mergeCell ref="O535:Q535"/>
    <mergeCell ref="R535:S535"/>
    <mergeCell ref="U535:V535"/>
    <mergeCell ref="W535:X535"/>
    <mergeCell ref="C534:F534"/>
    <mergeCell ref="G534:H534"/>
    <mergeCell ref="L534:N534"/>
    <mergeCell ref="O534:Q534"/>
    <mergeCell ref="R534:S534"/>
    <mergeCell ref="U534:V534"/>
    <mergeCell ref="W540:X540"/>
    <mergeCell ref="C541:F541"/>
    <mergeCell ref="G541:H541"/>
    <mergeCell ref="L541:N541"/>
    <mergeCell ref="O541:Q541"/>
    <mergeCell ref="R541:S541"/>
    <mergeCell ref="U541:V541"/>
    <mergeCell ref="W541:X541"/>
    <mergeCell ref="C540:F540"/>
    <mergeCell ref="G540:H540"/>
    <mergeCell ref="L540:N540"/>
    <mergeCell ref="O540:Q540"/>
    <mergeCell ref="R540:S540"/>
    <mergeCell ref="U540:V540"/>
    <mergeCell ref="W538:X538"/>
    <mergeCell ref="C539:F539"/>
    <mergeCell ref="G539:H539"/>
    <mergeCell ref="L539:N539"/>
    <mergeCell ref="O539:Q539"/>
    <mergeCell ref="R539:S539"/>
    <mergeCell ref="U539:V539"/>
    <mergeCell ref="W539:X539"/>
    <mergeCell ref="C538:F538"/>
    <mergeCell ref="G538:H538"/>
    <mergeCell ref="L538:N538"/>
    <mergeCell ref="O538:Q538"/>
    <mergeCell ref="R538:S538"/>
    <mergeCell ref="U538:V538"/>
    <mergeCell ref="W544:X544"/>
    <mergeCell ref="C545:F545"/>
    <mergeCell ref="G545:H545"/>
    <mergeCell ref="L545:N545"/>
    <mergeCell ref="O545:Q545"/>
    <mergeCell ref="R545:S545"/>
    <mergeCell ref="U545:V545"/>
    <mergeCell ref="W545:X545"/>
    <mergeCell ref="C544:F544"/>
    <mergeCell ref="G544:H544"/>
    <mergeCell ref="L544:N544"/>
    <mergeCell ref="O544:Q544"/>
    <mergeCell ref="R544:S544"/>
    <mergeCell ref="U544:V544"/>
    <mergeCell ref="W542:X542"/>
    <mergeCell ref="C543:F543"/>
    <mergeCell ref="G543:H543"/>
    <mergeCell ref="L543:N543"/>
    <mergeCell ref="O543:Q543"/>
    <mergeCell ref="R543:S543"/>
    <mergeCell ref="U543:V543"/>
    <mergeCell ref="W543:X543"/>
    <mergeCell ref="C542:F542"/>
    <mergeCell ref="G542:H542"/>
    <mergeCell ref="L542:N542"/>
    <mergeCell ref="O542:Q542"/>
    <mergeCell ref="R542:S542"/>
    <mergeCell ref="U542:V542"/>
    <mergeCell ref="W548:X548"/>
    <mergeCell ref="C549:F549"/>
    <mergeCell ref="G549:H549"/>
    <mergeCell ref="L549:N549"/>
    <mergeCell ref="O549:Q549"/>
    <mergeCell ref="R549:S549"/>
    <mergeCell ref="U549:V549"/>
    <mergeCell ref="W549:X549"/>
    <mergeCell ref="C548:F548"/>
    <mergeCell ref="G548:H548"/>
    <mergeCell ref="L548:N548"/>
    <mergeCell ref="O548:Q548"/>
    <mergeCell ref="R548:S548"/>
    <mergeCell ref="U548:V548"/>
    <mergeCell ref="W546:X546"/>
    <mergeCell ref="C547:F547"/>
    <mergeCell ref="G547:H547"/>
    <mergeCell ref="L547:N547"/>
    <mergeCell ref="O547:Q547"/>
    <mergeCell ref="R547:S547"/>
    <mergeCell ref="U547:V547"/>
    <mergeCell ref="W547:X547"/>
    <mergeCell ref="C546:F546"/>
    <mergeCell ref="G546:H546"/>
    <mergeCell ref="L546:N546"/>
    <mergeCell ref="O546:Q546"/>
    <mergeCell ref="R546:S546"/>
    <mergeCell ref="U546:V546"/>
    <mergeCell ref="W552:X552"/>
    <mergeCell ref="C553:F553"/>
    <mergeCell ref="G553:H553"/>
    <mergeCell ref="L553:N553"/>
    <mergeCell ref="O553:Q553"/>
    <mergeCell ref="R553:S553"/>
    <mergeCell ref="U553:V553"/>
    <mergeCell ref="W553:X553"/>
    <mergeCell ref="C552:F552"/>
    <mergeCell ref="G552:H552"/>
    <mergeCell ref="L552:N552"/>
    <mergeCell ref="O552:Q552"/>
    <mergeCell ref="R552:S552"/>
    <mergeCell ref="U552:V552"/>
    <mergeCell ref="W550:X550"/>
    <mergeCell ref="C551:F551"/>
    <mergeCell ref="G551:H551"/>
    <mergeCell ref="L551:N551"/>
    <mergeCell ref="O551:Q551"/>
    <mergeCell ref="R551:S551"/>
    <mergeCell ref="U551:V551"/>
    <mergeCell ref="W551:X551"/>
    <mergeCell ref="C550:F550"/>
    <mergeCell ref="G550:H550"/>
    <mergeCell ref="L550:N550"/>
    <mergeCell ref="O550:Q550"/>
    <mergeCell ref="R550:S550"/>
    <mergeCell ref="U550:V550"/>
    <mergeCell ref="W555:X555"/>
    <mergeCell ref="C556:F556"/>
    <mergeCell ref="G556:H556"/>
    <mergeCell ref="L556:N556"/>
    <mergeCell ref="O556:Q556"/>
    <mergeCell ref="R556:S556"/>
    <mergeCell ref="U556:V556"/>
    <mergeCell ref="W556:X556"/>
    <mergeCell ref="C555:F555"/>
    <mergeCell ref="G555:H555"/>
    <mergeCell ref="L555:N555"/>
    <mergeCell ref="O555:Q555"/>
    <mergeCell ref="R555:S555"/>
    <mergeCell ref="U555:V555"/>
    <mergeCell ref="C554:F554"/>
    <mergeCell ref="L554:N554"/>
    <mergeCell ref="O554:Q554"/>
    <mergeCell ref="R554:S554"/>
    <mergeCell ref="U554:V554"/>
    <mergeCell ref="W554:X554"/>
    <mergeCell ref="W559:X559"/>
    <mergeCell ref="C560:F560"/>
    <mergeCell ref="G560:H560"/>
    <mergeCell ref="L560:N560"/>
    <mergeCell ref="O560:Q560"/>
    <mergeCell ref="R560:S560"/>
    <mergeCell ref="U560:V560"/>
    <mergeCell ref="W560:X560"/>
    <mergeCell ref="C559:F559"/>
    <mergeCell ref="G559:H559"/>
    <mergeCell ref="L559:N559"/>
    <mergeCell ref="O559:Q559"/>
    <mergeCell ref="R559:S559"/>
    <mergeCell ref="U559:V559"/>
    <mergeCell ref="W557:X557"/>
    <mergeCell ref="C558:F558"/>
    <mergeCell ref="G558:H558"/>
    <mergeCell ref="L558:N558"/>
    <mergeCell ref="O558:Q558"/>
    <mergeCell ref="R558:S558"/>
    <mergeCell ref="U558:V558"/>
    <mergeCell ref="W558:X558"/>
    <mergeCell ref="C557:F557"/>
    <mergeCell ref="G557:H557"/>
    <mergeCell ref="L557:N557"/>
    <mergeCell ref="O557:Q557"/>
    <mergeCell ref="R557:S557"/>
    <mergeCell ref="U557:V557"/>
    <mergeCell ref="W563:X563"/>
    <mergeCell ref="C564:F564"/>
    <mergeCell ref="G564:H564"/>
    <mergeCell ref="L564:N564"/>
    <mergeCell ref="O564:Q564"/>
    <mergeCell ref="R564:S564"/>
    <mergeCell ref="U564:V564"/>
    <mergeCell ref="W564:X564"/>
    <mergeCell ref="C563:F563"/>
    <mergeCell ref="G563:H563"/>
    <mergeCell ref="L563:N563"/>
    <mergeCell ref="O563:Q563"/>
    <mergeCell ref="R563:S563"/>
    <mergeCell ref="U563:V563"/>
    <mergeCell ref="W561:X561"/>
    <mergeCell ref="C562:F562"/>
    <mergeCell ref="G562:H562"/>
    <mergeCell ref="L562:N562"/>
    <mergeCell ref="O562:Q562"/>
    <mergeCell ref="R562:S562"/>
    <mergeCell ref="U562:V562"/>
    <mergeCell ref="W562:X562"/>
    <mergeCell ref="C561:F561"/>
    <mergeCell ref="G561:H561"/>
    <mergeCell ref="L561:N561"/>
    <mergeCell ref="O561:Q561"/>
    <mergeCell ref="R561:S561"/>
    <mergeCell ref="U561:V561"/>
    <mergeCell ref="W567:X567"/>
    <mergeCell ref="C568:F568"/>
    <mergeCell ref="G568:H568"/>
    <mergeCell ref="L568:N568"/>
    <mergeCell ref="O568:Q568"/>
    <mergeCell ref="R568:S568"/>
    <mergeCell ref="U568:V568"/>
    <mergeCell ref="W568:X568"/>
    <mergeCell ref="C567:F567"/>
    <mergeCell ref="G567:H567"/>
    <mergeCell ref="L567:N567"/>
    <mergeCell ref="O567:Q567"/>
    <mergeCell ref="R567:S567"/>
    <mergeCell ref="U567:V567"/>
    <mergeCell ref="W565:X565"/>
    <mergeCell ref="C566:F566"/>
    <mergeCell ref="L566:N566"/>
    <mergeCell ref="O566:Q566"/>
    <mergeCell ref="R566:S566"/>
    <mergeCell ref="U566:V566"/>
    <mergeCell ref="W566:X566"/>
    <mergeCell ref="C565:F565"/>
    <mergeCell ref="G565:H565"/>
    <mergeCell ref="L565:N565"/>
    <mergeCell ref="O565:Q565"/>
    <mergeCell ref="R565:S565"/>
    <mergeCell ref="U565:V565"/>
    <mergeCell ref="W571:X571"/>
    <mergeCell ref="C572:F572"/>
    <mergeCell ref="G572:H572"/>
    <mergeCell ref="L572:N572"/>
    <mergeCell ref="O572:Q572"/>
    <mergeCell ref="R572:S572"/>
    <mergeCell ref="U572:V572"/>
    <mergeCell ref="W572:X572"/>
    <mergeCell ref="C571:F571"/>
    <mergeCell ref="G571:H571"/>
    <mergeCell ref="L571:N571"/>
    <mergeCell ref="O571:Q571"/>
    <mergeCell ref="R571:S571"/>
    <mergeCell ref="U571:V571"/>
    <mergeCell ref="W569:X569"/>
    <mergeCell ref="C570:F570"/>
    <mergeCell ref="G570:H570"/>
    <mergeCell ref="L570:N570"/>
    <mergeCell ref="O570:Q570"/>
    <mergeCell ref="R570:S570"/>
    <mergeCell ref="U570:V570"/>
    <mergeCell ref="W570:X570"/>
    <mergeCell ref="C569:F569"/>
    <mergeCell ref="G569:H569"/>
    <mergeCell ref="L569:N569"/>
    <mergeCell ref="O569:Q569"/>
    <mergeCell ref="R569:S569"/>
    <mergeCell ref="U569:V569"/>
    <mergeCell ref="W575:X575"/>
    <mergeCell ref="C576:F576"/>
    <mergeCell ref="G576:H576"/>
    <mergeCell ref="L576:N576"/>
    <mergeCell ref="O576:Q576"/>
    <mergeCell ref="R576:S576"/>
    <mergeCell ref="U576:V576"/>
    <mergeCell ref="W576:X576"/>
    <mergeCell ref="C575:F575"/>
    <mergeCell ref="G575:H575"/>
    <mergeCell ref="L575:N575"/>
    <mergeCell ref="O575:Q575"/>
    <mergeCell ref="R575:S575"/>
    <mergeCell ref="U575:V575"/>
    <mergeCell ref="W573:X573"/>
    <mergeCell ref="C574:F574"/>
    <mergeCell ref="G574:H574"/>
    <mergeCell ref="L574:N574"/>
    <mergeCell ref="O574:Q574"/>
    <mergeCell ref="R574:S574"/>
    <mergeCell ref="U574:V574"/>
    <mergeCell ref="W574:X574"/>
    <mergeCell ref="C573:F573"/>
    <mergeCell ref="G573:H573"/>
    <mergeCell ref="L573:N573"/>
    <mergeCell ref="O573:Q573"/>
    <mergeCell ref="R573:S573"/>
    <mergeCell ref="U573:V573"/>
    <mergeCell ref="C579:F579"/>
    <mergeCell ref="L579:N579"/>
    <mergeCell ref="O579:Q579"/>
    <mergeCell ref="R579:S579"/>
    <mergeCell ref="U579:V579"/>
    <mergeCell ref="W579:X579"/>
    <mergeCell ref="W577:X577"/>
    <mergeCell ref="C578:F578"/>
    <mergeCell ref="G578:H578"/>
    <mergeCell ref="L578:N578"/>
    <mergeCell ref="O578:Q578"/>
    <mergeCell ref="R578:S578"/>
    <mergeCell ref="U578:V578"/>
    <mergeCell ref="W578:X578"/>
    <mergeCell ref="C577:F577"/>
    <mergeCell ref="G577:H577"/>
    <mergeCell ref="L577:N577"/>
    <mergeCell ref="O577:Q577"/>
    <mergeCell ref="R577:S577"/>
    <mergeCell ref="U577:V577"/>
    <mergeCell ref="W582:X582"/>
    <mergeCell ref="C583:F583"/>
    <mergeCell ref="G583:H583"/>
    <mergeCell ref="L583:N583"/>
    <mergeCell ref="O583:Q583"/>
    <mergeCell ref="R583:S583"/>
    <mergeCell ref="U583:V583"/>
    <mergeCell ref="W583:X583"/>
    <mergeCell ref="C582:F582"/>
    <mergeCell ref="G582:H582"/>
    <mergeCell ref="L582:N582"/>
    <mergeCell ref="O582:Q582"/>
    <mergeCell ref="R582:S582"/>
    <mergeCell ref="U582:V582"/>
    <mergeCell ref="W580:X580"/>
    <mergeCell ref="C581:F581"/>
    <mergeCell ref="G581:H581"/>
    <mergeCell ref="L581:N581"/>
    <mergeCell ref="O581:Q581"/>
    <mergeCell ref="R581:S581"/>
    <mergeCell ref="U581:V581"/>
    <mergeCell ref="W581:X581"/>
    <mergeCell ref="C580:F580"/>
    <mergeCell ref="G580:H580"/>
    <mergeCell ref="L580:N580"/>
    <mergeCell ref="O580:Q580"/>
    <mergeCell ref="R580:S580"/>
    <mergeCell ref="U580:V580"/>
    <mergeCell ref="W586:X586"/>
    <mergeCell ref="C587:F587"/>
    <mergeCell ref="G587:H587"/>
    <mergeCell ref="L587:N587"/>
    <mergeCell ref="O587:Q587"/>
    <mergeCell ref="R587:S587"/>
    <mergeCell ref="U587:V587"/>
    <mergeCell ref="W587:X587"/>
    <mergeCell ref="C586:F586"/>
    <mergeCell ref="G586:H586"/>
    <mergeCell ref="L586:N586"/>
    <mergeCell ref="O586:Q586"/>
    <mergeCell ref="R586:S586"/>
    <mergeCell ref="U586:V586"/>
    <mergeCell ref="W584:X584"/>
    <mergeCell ref="C585:F585"/>
    <mergeCell ref="G585:H585"/>
    <mergeCell ref="L585:N585"/>
    <mergeCell ref="O585:Q585"/>
    <mergeCell ref="R585:S585"/>
    <mergeCell ref="U585:V585"/>
    <mergeCell ref="W585:X585"/>
    <mergeCell ref="C584:F584"/>
    <mergeCell ref="G584:H584"/>
    <mergeCell ref="L584:N584"/>
    <mergeCell ref="O584:Q584"/>
    <mergeCell ref="R584:S584"/>
    <mergeCell ref="U584:V584"/>
    <mergeCell ref="W590:X590"/>
    <mergeCell ref="C591:F591"/>
    <mergeCell ref="G591:H591"/>
    <mergeCell ref="L591:N591"/>
    <mergeCell ref="O591:Q591"/>
    <mergeCell ref="R591:S591"/>
    <mergeCell ref="U591:V591"/>
    <mergeCell ref="W591:X591"/>
    <mergeCell ref="C590:F590"/>
    <mergeCell ref="G590:H590"/>
    <mergeCell ref="L590:N590"/>
    <mergeCell ref="O590:Q590"/>
    <mergeCell ref="R590:S590"/>
    <mergeCell ref="U590:V590"/>
    <mergeCell ref="W588:X588"/>
    <mergeCell ref="C589:F589"/>
    <mergeCell ref="G589:H589"/>
    <mergeCell ref="L589:N589"/>
    <mergeCell ref="O589:Q589"/>
    <mergeCell ref="R589:S589"/>
    <mergeCell ref="U589:V589"/>
    <mergeCell ref="W589:X589"/>
    <mergeCell ref="C588:F588"/>
    <mergeCell ref="G588:H588"/>
    <mergeCell ref="L588:N588"/>
    <mergeCell ref="O588:Q588"/>
    <mergeCell ref="R588:S588"/>
    <mergeCell ref="U588:V588"/>
    <mergeCell ref="W594:X594"/>
    <mergeCell ref="C595:F595"/>
    <mergeCell ref="G595:H595"/>
    <mergeCell ref="L595:N595"/>
    <mergeCell ref="O595:Q595"/>
    <mergeCell ref="R595:S595"/>
    <mergeCell ref="U595:V595"/>
    <mergeCell ref="W595:X595"/>
    <mergeCell ref="C594:F594"/>
    <mergeCell ref="G594:H594"/>
    <mergeCell ref="L594:N594"/>
    <mergeCell ref="O594:Q594"/>
    <mergeCell ref="R594:S594"/>
    <mergeCell ref="U594:V594"/>
    <mergeCell ref="W592:X592"/>
    <mergeCell ref="C593:F593"/>
    <mergeCell ref="G593:H593"/>
    <mergeCell ref="L593:N593"/>
    <mergeCell ref="O593:Q593"/>
    <mergeCell ref="R593:S593"/>
    <mergeCell ref="U593:V593"/>
    <mergeCell ref="W593:X593"/>
    <mergeCell ref="C592:F592"/>
    <mergeCell ref="G592:H592"/>
    <mergeCell ref="L592:N592"/>
    <mergeCell ref="O592:Q592"/>
    <mergeCell ref="R592:S592"/>
    <mergeCell ref="U592:V592"/>
    <mergeCell ref="W598:X598"/>
    <mergeCell ref="C599:F599"/>
    <mergeCell ref="G599:H599"/>
    <mergeCell ref="L599:N599"/>
    <mergeCell ref="O599:Q599"/>
    <mergeCell ref="R599:S599"/>
    <mergeCell ref="U599:V599"/>
    <mergeCell ref="W599:X599"/>
    <mergeCell ref="C598:F598"/>
    <mergeCell ref="G598:H598"/>
    <mergeCell ref="L598:N598"/>
    <mergeCell ref="O598:Q598"/>
    <mergeCell ref="R598:S598"/>
    <mergeCell ref="U598:V598"/>
    <mergeCell ref="W596:X596"/>
    <mergeCell ref="C597:F597"/>
    <mergeCell ref="G597:H597"/>
    <mergeCell ref="L597:N597"/>
    <mergeCell ref="O597:Q597"/>
    <mergeCell ref="R597:S597"/>
    <mergeCell ref="U597:V597"/>
    <mergeCell ref="W597:X597"/>
    <mergeCell ref="C596:F596"/>
    <mergeCell ref="G596:H596"/>
    <mergeCell ref="L596:N596"/>
    <mergeCell ref="O596:Q596"/>
    <mergeCell ref="R596:S596"/>
    <mergeCell ref="U596:V596"/>
    <mergeCell ref="W602:X602"/>
    <mergeCell ref="C603:F603"/>
    <mergeCell ref="G603:H603"/>
    <mergeCell ref="L603:N603"/>
    <mergeCell ref="O603:Q603"/>
    <mergeCell ref="R603:S603"/>
    <mergeCell ref="U603:V603"/>
    <mergeCell ref="W603:X603"/>
    <mergeCell ref="C602:F602"/>
    <mergeCell ref="G602:H602"/>
    <mergeCell ref="L602:N602"/>
    <mergeCell ref="O602:Q602"/>
    <mergeCell ref="R602:S602"/>
    <mergeCell ref="U602:V602"/>
    <mergeCell ref="W600:X600"/>
    <mergeCell ref="C601:F601"/>
    <mergeCell ref="G601:H601"/>
    <mergeCell ref="L601:N601"/>
    <mergeCell ref="O601:Q601"/>
    <mergeCell ref="R601:S601"/>
    <mergeCell ref="U601:V601"/>
    <mergeCell ref="W601:X601"/>
    <mergeCell ref="C600:F600"/>
    <mergeCell ref="G600:H600"/>
    <mergeCell ref="L600:N600"/>
    <mergeCell ref="O600:Q600"/>
    <mergeCell ref="R600:S600"/>
    <mergeCell ref="U600:V600"/>
    <mergeCell ref="W606:X606"/>
    <mergeCell ref="C607:F607"/>
    <mergeCell ref="G607:H607"/>
    <mergeCell ref="L607:N607"/>
    <mergeCell ref="O607:Q607"/>
    <mergeCell ref="R607:S607"/>
    <mergeCell ref="U607:V607"/>
    <mergeCell ref="W607:X607"/>
    <mergeCell ref="C606:F606"/>
    <mergeCell ref="G606:H606"/>
    <mergeCell ref="L606:N606"/>
    <mergeCell ref="O606:Q606"/>
    <mergeCell ref="R606:S606"/>
    <mergeCell ref="U606:V606"/>
    <mergeCell ref="W604:X604"/>
    <mergeCell ref="C605:F605"/>
    <mergeCell ref="G605:H605"/>
    <mergeCell ref="L605:N605"/>
    <mergeCell ref="O605:Q605"/>
    <mergeCell ref="R605:S605"/>
    <mergeCell ref="U605:V605"/>
    <mergeCell ref="W605:X605"/>
    <mergeCell ref="C604:F604"/>
    <mergeCell ref="G604:H604"/>
    <mergeCell ref="L604:N604"/>
    <mergeCell ref="O604:Q604"/>
    <mergeCell ref="R604:S604"/>
    <mergeCell ref="U604:V604"/>
    <mergeCell ref="W610:X610"/>
    <mergeCell ref="C611:F611"/>
    <mergeCell ref="G611:H611"/>
    <mergeCell ref="L611:N611"/>
    <mergeCell ref="O611:Q611"/>
    <mergeCell ref="R611:S611"/>
    <mergeCell ref="U611:V611"/>
    <mergeCell ref="W611:X611"/>
    <mergeCell ref="C610:F610"/>
    <mergeCell ref="G610:H610"/>
    <mergeCell ref="L610:N610"/>
    <mergeCell ref="O610:Q610"/>
    <mergeCell ref="R610:S610"/>
    <mergeCell ref="U610:V610"/>
    <mergeCell ref="W608:X608"/>
    <mergeCell ref="C609:F609"/>
    <mergeCell ref="L609:N609"/>
    <mergeCell ref="O609:Q609"/>
    <mergeCell ref="R609:S609"/>
    <mergeCell ref="U609:V609"/>
    <mergeCell ref="W609:X609"/>
    <mergeCell ref="C608:F608"/>
    <mergeCell ref="G608:H608"/>
    <mergeCell ref="L608:N608"/>
    <mergeCell ref="O608:Q608"/>
    <mergeCell ref="R608:S608"/>
    <mergeCell ref="U608:V608"/>
    <mergeCell ref="W614:X614"/>
    <mergeCell ref="C615:F615"/>
    <mergeCell ref="L615:N615"/>
    <mergeCell ref="O615:Q615"/>
    <mergeCell ref="R615:S615"/>
    <mergeCell ref="U615:V615"/>
    <mergeCell ref="W615:X615"/>
    <mergeCell ref="C614:F614"/>
    <mergeCell ref="G614:H614"/>
    <mergeCell ref="L614:N614"/>
    <mergeCell ref="O614:Q614"/>
    <mergeCell ref="R614:S614"/>
    <mergeCell ref="U614:V614"/>
    <mergeCell ref="W612:X612"/>
    <mergeCell ref="C613:F613"/>
    <mergeCell ref="G613:H613"/>
    <mergeCell ref="L613:N613"/>
    <mergeCell ref="O613:Q613"/>
    <mergeCell ref="R613:S613"/>
    <mergeCell ref="U613:V613"/>
    <mergeCell ref="W613:X613"/>
    <mergeCell ref="C612:F612"/>
    <mergeCell ref="G612:H612"/>
    <mergeCell ref="L612:N612"/>
    <mergeCell ref="O612:Q612"/>
    <mergeCell ref="R612:S612"/>
    <mergeCell ref="U612:V612"/>
    <mergeCell ref="W618:X618"/>
    <mergeCell ref="C619:F619"/>
    <mergeCell ref="G619:H619"/>
    <mergeCell ref="L619:N619"/>
    <mergeCell ref="O619:Q619"/>
    <mergeCell ref="R619:S619"/>
    <mergeCell ref="U619:V619"/>
    <mergeCell ref="W619:X619"/>
    <mergeCell ref="C618:F618"/>
    <mergeCell ref="G618:H618"/>
    <mergeCell ref="L618:N618"/>
    <mergeCell ref="O618:Q618"/>
    <mergeCell ref="R618:S618"/>
    <mergeCell ref="U618:V618"/>
    <mergeCell ref="W616:X616"/>
    <mergeCell ref="C617:F617"/>
    <mergeCell ref="G617:H617"/>
    <mergeCell ref="L617:N617"/>
    <mergeCell ref="O617:Q617"/>
    <mergeCell ref="R617:S617"/>
    <mergeCell ref="U617:V617"/>
    <mergeCell ref="W617:X617"/>
    <mergeCell ref="C616:F616"/>
    <mergeCell ref="G616:H616"/>
    <mergeCell ref="L616:N616"/>
    <mergeCell ref="O616:Q616"/>
    <mergeCell ref="R616:S616"/>
    <mergeCell ref="U616:V616"/>
    <mergeCell ref="W622:X622"/>
    <mergeCell ref="C623:F623"/>
    <mergeCell ref="G623:H623"/>
    <mergeCell ref="L623:N623"/>
    <mergeCell ref="O623:Q623"/>
    <mergeCell ref="R623:S623"/>
    <mergeCell ref="U623:V623"/>
    <mergeCell ref="W623:X623"/>
    <mergeCell ref="C622:F622"/>
    <mergeCell ref="G622:H622"/>
    <mergeCell ref="L622:N622"/>
    <mergeCell ref="O622:Q622"/>
    <mergeCell ref="R622:S622"/>
    <mergeCell ref="U622:V622"/>
    <mergeCell ref="W620:X620"/>
    <mergeCell ref="C621:F621"/>
    <mergeCell ref="G621:H621"/>
    <mergeCell ref="L621:N621"/>
    <mergeCell ref="O621:Q621"/>
    <mergeCell ref="R621:S621"/>
    <mergeCell ref="U621:V621"/>
    <mergeCell ref="W621:X621"/>
    <mergeCell ref="C620:F620"/>
    <mergeCell ref="G620:H620"/>
    <mergeCell ref="L620:N620"/>
    <mergeCell ref="O620:Q620"/>
    <mergeCell ref="R620:S620"/>
    <mergeCell ref="U620:V620"/>
    <mergeCell ref="W625:X625"/>
    <mergeCell ref="L626:N626"/>
    <mergeCell ref="O626:Q626"/>
    <mergeCell ref="R626:S626"/>
    <mergeCell ref="U626:V626"/>
    <mergeCell ref="W626:X626"/>
    <mergeCell ref="C625:F625"/>
    <mergeCell ref="G625:H625"/>
    <mergeCell ref="L625:N625"/>
    <mergeCell ref="O625:Q625"/>
    <mergeCell ref="R625:S625"/>
    <mergeCell ref="U625:V625"/>
    <mergeCell ref="C624:F624"/>
    <mergeCell ref="L624:N624"/>
    <mergeCell ref="O624:Q624"/>
    <mergeCell ref="R624:S624"/>
    <mergeCell ref="U624:V624"/>
    <mergeCell ref="W624:X624"/>
    <mergeCell ref="W629:X629"/>
    <mergeCell ref="C630:F630"/>
    <mergeCell ref="G630:H630"/>
    <mergeCell ref="L630:N630"/>
    <mergeCell ref="O630:Q630"/>
    <mergeCell ref="R630:S630"/>
    <mergeCell ref="U630:V630"/>
    <mergeCell ref="W630:X630"/>
    <mergeCell ref="C629:F629"/>
    <mergeCell ref="G629:H629"/>
    <mergeCell ref="L629:N629"/>
    <mergeCell ref="O629:Q629"/>
    <mergeCell ref="R629:S629"/>
    <mergeCell ref="U629:V629"/>
    <mergeCell ref="W627:X627"/>
    <mergeCell ref="C628:F628"/>
    <mergeCell ref="G628:H628"/>
    <mergeCell ref="L628:N628"/>
    <mergeCell ref="O628:Q628"/>
    <mergeCell ref="R628:S628"/>
    <mergeCell ref="U628:V628"/>
    <mergeCell ref="W628:X628"/>
    <mergeCell ref="C627:F627"/>
    <mergeCell ref="G627:H627"/>
    <mergeCell ref="L627:N627"/>
    <mergeCell ref="O627:Q627"/>
    <mergeCell ref="R627:S627"/>
    <mergeCell ref="U627:V627"/>
    <mergeCell ref="C634:F634"/>
    <mergeCell ref="L634:N634"/>
    <mergeCell ref="O634:Q634"/>
    <mergeCell ref="R634:S634"/>
    <mergeCell ref="U634:V634"/>
    <mergeCell ref="W634:X634"/>
    <mergeCell ref="C633:F633"/>
    <mergeCell ref="L633:N633"/>
    <mergeCell ref="O633:Q633"/>
    <mergeCell ref="R633:S633"/>
    <mergeCell ref="U633:V633"/>
    <mergeCell ref="W633:X633"/>
    <mergeCell ref="W631:X631"/>
    <mergeCell ref="C632:F632"/>
    <mergeCell ref="G632:H632"/>
    <mergeCell ref="L632:N632"/>
    <mergeCell ref="O632:Q632"/>
    <mergeCell ref="R632:S632"/>
    <mergeCell ref="U632:V632"/>
    <mergeCell ref="W632:X632"/>
    <mergeCell ref="C631:F631"/>
    <mergeCell ref="G631:H631"/>
    <mergeCell ref="L631:N631"/>
    <mergeCell ref="O631:Q631"/>
    <mergeCell ref="R631:S631"/>
    <mergeCell ref="U631:V631"/>
    <mergeCell ref="W637:X637"/>
    <mergeCell ref="C638:F638"/>
    <mergeCell ref="G638:H638"/>
    <mergeCell ref="L638:N638"/>
    <mergeCell ref="O638:Q638"/>
    <mergeCell ref="R638:S638"/>
    <mergeCell ref="U638:V638"/>
    <mergeCell ref="W638:X638"/>
    <mergeCell ref="C637:F637"/>
    <mergeCell ref="G637:H637"/>
    <mergeCell ref="L637:N637"/>
    <mergeCell ref="O637:Q637"/>
    <mergeCell ref="R637:S637"/>
    <mergeCell ref="U637:V637"/>
    <mergeCell ref="W635:X635"/>
    <mergeCell ref="C636:F636"/>
    <mergeCell ref="G636:H636"/>
    <mergeCell ref="L636:N636"/>
    <mergeCell ref="O636:Q636"/>
    <mergeCell ref="R636:S636"/>
    <mergeCell ref="U636:V636"/>
    <mergeCell ref="W636:X636"/>
    <mergeCell ref="C635:F635"/>
    <mergeCell ref="G635:H635"/>
    <mergeCell ref="L635:N635"/>
    <mergeCell ref="O635:Q635"/>
    <mergeCell ref="R635:S635"/>
    <mergeCell ref="U635:V635"/>
    <mergeCell ref="W641:X641"/>
    <mergeCell ref="C642:F642"/>
    <mergeCell ref="G642:H642"/>
    <mergeCell ref="L642:N642"/>
    <mergeCell ref="O642:Q642"/>
    <mergeCell ref="R642:S642"/>
    <mergeCell ref="U642:V642"/>
    <mergeCell ref="W642:X642"/>
    <mergeCell ref="C641:F641"/>
    <mergeCell ref="G641:H641"/>
    <mergeCell ref="L641:N641"/>
    <mergeCell ref="O641:Q641"/>
    <mergeCell ref="R641:S641"/>
    <mergeCell ref="U641:V641"/>
    <mergeCell ref="W639:X639"/>
    <mergeCell ref="C640:F640"/>
    <mergeCell ref="G640:H640"/>
    <mergeCell ref="L640:N640"/>
    <mergeCell ref="O640:Q640"/>
    <mergeCell ref="R640:S640"/>
    <mergeCell ref="U640:V640"/>
    <mergeCell ref="W640:X640"/>
    <mergeCell ref="C639:F639"/>
    <mergeCell ref="G639:H639"/>
    <mergeCell ref="L639:N639"/>
    <mergeCell ref="O639:Q639"/>
    <mergeCell ref="R639:S639"/>
    <mergeCell ref="U639:V639"/>
    <mergeCell ref="W645:X645"/>
    <mergeCell ref="C646:F646"/>
    <mergeCell ref="G646:H646"/>
    <mergeCell ref="L646:N646"/>
    <mergeCell ref="O646:Q646"/>
    <mergeCell ref="R646:S646"/>
    <mergeCell ref="U646:V646"/>
    <mergeCell ref="W646:X646"/>
    <mergeCell ref="C645:F645"/>
    <mergeCell ref="G645:H645"/>
    <mergeCell ref="L645:N645"/>
    <mergeCell ref="O645:Q645"/>
    <mergeCell ref="R645:S645"/>
    <mergeCell ref="U645:V645"/>
    <mergeCell ref="W643:X643"/>
    <mergeCell ref="C644:F644"/>
    <mergeCell ref="G644:H644"/>
    <mergeCell ref="L644:N644"/>
    <mergeCell ref="O644:Q644"/>
    <mergeCell ref="R644:S644"/>
    <mergeCell ref="U644:V644"/>
    <mergeCell ref="W644:X644"/>
    <mergeCell ref="C643:F643"/>
    <mergeCell ref="G643:H643"/>
    <mergeCell ref="L643:N643"/>
    <mergeCell ref="O643:Q643"/>
    <mergeCell ref="R643:S643"/>
    <mergeCell ref="U643:V643"/>
    <mergeCell ref="W649:X649"/>
    <mergeCell ref="C650:F650"/>
    <mergeCell ref="G650:H650"/>
    <mergeCell ref="L650:N650"/>
    <mergeCell ref="O650:Q650"/>
    <mergeCell ref="R650:S650"/>
    <mergeCell ref="U650:V650"/>
    <mergeCell ref="W650:X650"/>
    <mergeCell ref="C649:F649"/>
    <mergeCell ref="G649:H649"/>
    <mergeCell ref="L649:N649"/>
    <mergeCell ref="O649:Q649"/>
    <mergeCell ref="R649:S649"/>
    <mergeCell ref="U649:V649"/>
    <mergeCell ref="W647:X647"/>
    <mergeCell ref="C648:F648"/>
    <mergeCell ref="G648:H648"/>
    <mergeCell ref="L648:N648"/>
    <mergeCell ref="O648:Q648"/>
    <mergeCell ref="R648:S648"/>
    <mergeCell ref="U648:V648"/>
    <mergeCell ref="W648:X648"/>
    <mergeCell ref="C647:F647"/>
    <mergeCell ref="G647:H647"/>
    <mergeCell ref="L647:N647"/>
    <mergeCell ref="O647:Q647"/>
    <mergeCell ref="R647:S647"/>
    <mergeCell ref="U647:V647"/>
    <mergeCell ref="W653:X653"/>
    <mergeCell ref="C654:F654"/>
    <mergeCell ref="G654:H654"/>
    <mergeCell ref="L654:N654"/>
    <mergeCell ref="O654:Q654"/>
    <mergeCell ref="R654:S654"/>
    <mergeCell ref="U654:V654"/>
    <mergeCell ref="W654:X654"/>
    <mergeCell ref="C653:F653"/>
    <mergeCell ref="G653:H653"/>
    <mergeCell ref="L653:N653"/>
    <mergeCell ref="O653:Q653"/>
    <mergeCell ref="R653:S653"/>
    <mergeCell ref="U653:V653"/>
    <mergeCell ref="W651:X651"/>
    <mergeCell ref="C652:F652"/>
    <mergeCell ref="G652:H652"/>
    <mergeCell ref="L652:N652"/>
    <mergeCell ref="O652:Q652"/>
    <mergeCell ref="R652:S652"/>
    <mergeCell ref="U652:V652"/>
    <mergeCell ref="W652:X652"/>
    <mergeCell ref="C651:F651"/>
    <mergeCell ref="G651:H651"/>
    <mergeCell ref="L651:N651"/>
    <mergeCell ref="O651:Q651"/>
    <mergeCell ref="R651:S651"/>
    <mergeCell ref="U651:V651"/>
    <mergeCell ref="W657:X657"/>
    <mergeCell ref="C658:F658"/>
    <mergeCell ref="G658:H658"/>
    <mergeCell ref="L658:N658"/>
    <mergeCell ref="O658:Q658"/>
    <mergeCell ref="R658:S658"/>
    <mergeCell ref="U658:V658"/>
    <mergeCell ref="W658:X658"/>
    <mergeCell ref="C657:F657"/>
    <mergeCell ref="G657:H657"/>
    <mergeCell ref="L657:N657"/>
    <mergeCell ref="O657:Q657"/>
    <mergeCell ref="R657:S657"/>
    <mergeCell ref="U657:V657"/>
    <mergeCell ref="W655:X655"/>
    <mergeCell ref="C656:F656"/>
    <mergeCell ref="G656:H656"/>
    <mergeCell ref="L656:N656"/>
    <mergeCell ref="O656:Q656"/>
    <mergeCell ref="R656:S656"/>
    <mergeCell ref="U656:V656"/>
    <mergeCell ref="W656:X656"/>
    <mergeCell ref="C655:F655"/>
    <mergeCell ref="G655:H655"/>
    <mergeCell ref="L655:N655"/>
    <mergeCell ref="O655:Q655"/>
    <mergeCell ref="R655:S655"/>
    <mergeCell ref="U655:V655"/>
    <mergeCell ref="W661:X661"/>
    <mergeCell ref="C662:F662"/>
    <mergeCell ref="G662:H662"/>
    <mergeCell ref="L662:N662"/>
    <mergeCell ref="O662:Q662"/>
    <mergeCell ref="R662:S662"/>
    <mergeCell ref="U662:V662"/>
    <mergeCell ref="W662:X662"/>
    <mergeCell ref="C661:F661"/>
    <mergeCell ref="G661:H661"/>
    <mergeCell ref="L661:N661"/>
    <mergeCell ref="O661:Q661"/>
    <mergeCell ref="R661:S661"/>
    <mergeCell ref="U661:V661"/>
    <mergeCell ref="W659:X659"/>
    <mergeCell ref="C660:F660"/>
    <mergeCell ref="G660:H660"/>
    <mergeCell ref="L660:N660"/>
    <mergeCell ref="O660:Q660"/>
    <mergeCell ref="R660:S660"/>
    <mergeCell ref="U660:V660"/>
    <mergeCell ref="W660:X660"/>
    <mergeCell ref="C659:F659"/>
    <mergeCell ref="G659:H659"/>
    <mergeCell ref="L659:N659"/>
    <mergeCell ref="O659:Q659"/>
    <mergeCell ref="R659:S659"/>
    <mergeCell ref="U659:V659"/>
    <mergeCell ref="W665:X665"/>
    <mergeCell ref="C666:F666"/>
    <mergeCell ref="G666:H666"/>
    <mergeCell ref="L666:N666"/>
    <mergeCell ref="O666:Q666"/>
    <mergeCell ref="R666:S666"/>
    <mergeCell ref="U666:V666"/>
    <mergeCell ref="W666:X666"/>
    <mergeCell ref="C665:F665"/>
    <mergeCell ref="G665:H665"/>
    <mergeCell ref="L665:N665"/>
    <mergeCell ref="O665:Q665"/>
    <mergeCell ref="R665:S665"/>
    <mergeCell ref="U665:V665"/>
    <mergeCell ref="W663:X663"/>
    <mergeCell ref="C664:F664"/>
    <mergeCell ref="G664:H664"/>
    <mergeCell ref="L664:N664"/>
    <mergeCell ref="O664:Q664"/>
    <mergeCell ref="R664:S664"/>
    <mergeCell ref="U664:V664"/>
    <mergeCell ref="W664:X664"/>
    <mergeCell ref="C663:F663"/>
    <mergeCell ref="G663:H663"/>
    <mergeCell ref="L663:N663"/>
    <mergeCell ref="O663:Q663"/>
    <mergeCell ref="R663:S663"/>
    <mergeCell ref="U663:V663"/>
    <mergeCell ref="W669:X669"/>
    <mergeCell ref="C670:F670"/>
    <mergeCell ref="G670:H670"/>
    <mergeCell ref="L670:N670"/>
    <mergeCell ref="O670:Q670"/>
    <mergeCell ref="R670:S670"/>
    <mergeCell ref="U670:V670"/>
    <mergeCell ref="W670:X670"/>
    <mergeCell ref="C669:F669"/>
    <mergeCell ref="G669:H669"/>
    <mergeCell ref="L669:N669"/>
    <mergeCell ref="O669:Q669"/>
    <mergeCell ref="R669:S669"/>
    <mergeCell ref="U669:V669"/>
    <mergeCell ref="W667:X667"/>
    <mergeCell ref="C668:F668"/>
    <mergeCell ref="G668:H668"/>
    <mergeCell ref="L668:N668"/>
    <mergeCell ref="O668:Q668"/>
    <mergeCell ref="R668:S668"/>
    <mergeCell ref="U668:V668"/>
    <mergeCell ref="W668:X668"/>
    <mergeCell ref="C667:F667"/>
    <mergeCell ref="G667:H667"/>
    <mergeCell ref="L667:N667"/>
    <mergeCell ref="O667:Q667"/>
    <mergeCell ref="R667:S667"/>
    <mergeCell ref="U667:V667"/>
    <mergeCell ref="W673:X673"/>
    <mergeCell ref="C674:F674"/>
    <mergeCell ref="G674:H674"/>
    <mergeCell ref="L674:N674"/>
    <mergeCell ref="O674:Q674"/>
    <mergeCell ref="R674:S674"/>
    <mergeCell ref="U674:V674"/>
    <mergeCell ref="W674:X674"/>
    <mergeCell ref="C673:F673"/>
    <mergeCell ref="G673:H673"/>
    <mergeCell ref="L673:N673"/>
    <mergeCell ref="O673:Q673"/>
    <mergeCell ref="R673:S673"/>
    <mergeCell ref="U673:V673"/>
    <mergeCell ref="W671:X671"/>
    <mergeCell ref="C672:F672"/>
    <mergeCell ref="G672:H672"/>
    <mergeCell ref="L672:N672"/>
    <mergeCell ref="O672:Q672"/>
    <mergeCell ref="R672:S672"/>
    <mergeCell ref="U672:V672"/>
    <mergeCell ref="W672:X672"/>
    <mergeCell ref="C671:F671"/>
    <mergeCell ref="G671:H671"/>
    <mergeCell ref="L671:N671"/>
    <mergeCell ref="O671:Q671"/>
    <mergeCell ref="R671:S671"/>
    <mergeCell ref="U671:V671"/>
    <mergeCell ref="W677:X677"/>
    <mergeCell ref="C678:F678"/>
    <mergeCell ref="L678:N678"/>
    <mergeCell ref="O678:Q678"/>
    <mergeCell ref="R678:S678"/>
    <mergeCell ref="U678:V678"/>
    <mergeCell ref="W678:X678"/>
    <mergeCell ref="C677:F677"/>
    <mergeCell ref="G677:H677"/>
    <mergeCell ref="L677:N677"/>
    <mergeCell ref="O677:Q677"/>
    <mergeCell ref="R677:S677"/>
    <mergeCell ref="U677:V677"/>
    <mergeCell ref="W675:X675"/>
    <mergeCell ref="C676:F676"/>
    <mergeCell ref="G676:H676"/>
    <mergeCell ref="L676:N676"/>
    <mergeCell ref="O676:Q676"/>
    <mergeCell ref="R676:S676"/>
    <mergeCell ref="U676:V676"/>
    <mergeCell ref="W676:X676"/>
    <mergeCell ref="C675:F675"/>
    <mergeCell ref="G675:H675"/>
    <mergeCell ref="L675:N675"/>
    <mergeCell ref="O675:Q675"/>
    <mergeCell ref="R675:S675"/>
    <mergeCell ref="U675:V675"/>
    <mergeCell ref="W681:X681"/>
    <mergeCell ref="C682:F682"/>
    <mergeCell ref="G682:H682"/>
    <mergeCell ref="L682:N682"/>
    <mergeCell ref="O682:Q682"/>
    <mergeCell ref="R682:S682"/>
    <mergeCell ref="U682:V682"/>
    <mergeCell ref="W682:X682"/>
    <mergeCell ref="C681:F681"/>
    <mergeCell ref="G681:H681"/>
    <mergeCell ref="L681:N681"/>
    <mergeCell ref="O681:Q681"/>
    <mergeCell ref="R681:S681"/>
    <mergeCell ref="U681:V681"/>
    <mergeCell ref="W679:X679"/>
    <mergeCell ref="C680:F680"/>
    <mergeCell ref="G680:H680"/>
    <mergeCell ref="L680:N680"/>
    <mergeCell ref="O680:Q680"/>
    <mergeCell ref="R680:S680"/>
    <mergeCell ref="U680:V680"/>
    <mergeCell ref="W680:X680"/>
    <mergeCell ref="C679:F679"/>
    <mergeCell ref="G679:H679"/>
    <mergeCell ref="L679:N679"/>
    <mergeCell ref="O679:Q679"/>
    <mergeCell ref="R679:S679"/>
    <mergeCell ref="U679:V679"/>
    <mergeCell ref="W685:X685"/>
    <mergeCell ref="C686:F686"/>
    <mergeCell ref="G686:H686"/>
    <mergeCell ref="L686:N686"/>
    <mergeCell ref="O686:Q686"/>
    <mergeCell ref="R686:S686"/>
    <mergeCell ref="U686:V686"/>
    <mergeCell ref="W686:X686"/>
    <mergeCell ref="C685:F685"/>
    <mergeCell ref="G685:H685"/>
    <mergeCell ref="L685:N685"/>
    <mergeCell ref="O685:Q685"/>
    <mergeCell ref="R685:S685"/>
    <mergeCell ref="U685:V685"/>
    <mergeCell ref="W683:X683"/>
    <mergeCell ref="C684:F684"/>
    <mergeCell ref="G684:H684"/>
    <mergeCell ref="L684:N684"/>
    <mergeCell ref="O684:Q684"/>
    <mergeCell ref="R684:S684"/>
    <mergeCell ref="U684:V684"/>
    <mergeCell ref="W684:X684"/>
    <mergeCell ref="C683:F683"/>
    <mergeCell ref="G683:H683"/>
    <mergeCell ref="L683:N683"/>
    <mergeCell ref="O683:Q683"/>
    <mergeCell ref="R683:S683"/>
    <mergeCell ref="U683:V683"/>
    <mergeCell ref="W689:X689"/>
    <mergeCell ref="C690:F690"/>
    <mergeCell ref="G690:H690"/>
    <mergeCell ref="L690:N690"/>
    <mergeCell ref="O690:Q690"/>
    <mergeCell ref="R690:S690"/>
    <mergeCell ref="U690:V690"/>
    <mergeCell ref="W690:X690"/>
    <mergeCell ref="C689:F689"/>
    <mergeCell ref="G689:H689"/>
    <mergeCell ref="L689:N689"/>
    <mergeCell ref="O689:Q689"/>
    <mergeCell ref="R689:S689"/>
    <mergeCell ref="U689:V689"/>
    <mergeCell ref="W687:X687"/>
    <mergeCell ref="C688:F688"/>
    <mergeCell ref="G688:H688"/>
    <mergeCell ref="L688:N688"/>
    <mergeCell ref="O688:Q688"/>
    <mergeCell ref="R688:S688"/>
    <mergeCell ref="U688:V688"/>
    <mergeCell ref="W688:X688"/>
    <mergeCell ref="C687:F687"/>
    <mergeCell ref="G687:H687"/>
    <mergeCell ref="L687:N687"/>
    <mergeCell ref="O687:Q687"/>
    <mergeCell ref="R687:S687"/>
    <mergeCell ref="U687:V687"/>
    <mergeCell ref="W692:X692"/>
    <mergeCell ref="C693:F693"/>
    <mergeCell ref="G693:H693"/>
    <mergeCell ref="L693:N693"/>
    <mergeCell ref="O693:Q693"/>
    <mergeCell ref="R693:S693"/>
    <mergeCell ref="U693:V693"/>
    <mergeCell ref="W693:X693"/>
    <mergeCell ref="C692:F692"/>
    <mergeCell ref="G692:H692"/>
    <mergeCell ref="L692:N692"/>
    <mergeCell ref="O692:Q692"/>
    <mergeCell ref="R692:S692"/>
    <mergeCell ref="U692:V692"/>
    <mergeCell ref="C691:F691"/>
    <mergeCell ref="L691:N691"/>
    <mergeCell ref="O691:Q691"/>
    <mergeCell ref="R691:S691"/>
    <mergeCell ref="U691:V691"/>
    <mergeCell ref="W691:X691"/>
    <mergeCell ref="W696:X696"/>
    <mergeCell ref="C697:F697"/>
    <mergeCell ref="G697:H697"/>
    <mergeCell ref="L697:N697"/>
    <mergeCell ref="O697:Q697"/>
    <mergeCell ref="R697:S697"/>
    <mergeCell ref="U697:V697"/>
    <mergeCell ref="W697:X697"/>
    <mergeCell ref="C696:F696"/>
    <mergeCell ref="G696:H696"/>
    <mergeCell ref="L696:N696"/>
    <mergeCell ref="O696:Q696"/>
    <mergeCell ref="R696:S696"/>
    <mergeCell ref="U696:V696"/>
    <mergeCell ref="W694:X694"/>
    <mergeCell ref="C695:F695"/>
    <mergeCell ref="G695:H695"/>
    <mergeCell ref="L695:N695"/>
    <mergeCell ref="O695:Q695"/>
    <mergeCell ref="R695:S695"/>
    <mergeCell ref="U695:V695"/>
    <mergeCell ref="W695:X695"/>
    <mergeCell ref="C694:F694"/>
    <mergeCell ref="G694:H694"/>
    <mergeCell ref="L694:N694"/>
    <mergeCell ref="O694:Q694"/>
    <mergeCell ref="R694:S694"/>
    <mergeCell ref="U694:V694"/>
    <mergeCell ref="W700:X700"/>
    <mergeCell ref="C701:F701"/>
    <mergeCell ref="G701:H701"/>
    <mergeCell ref="L701:N701"/>
    <mergeCell ref="O701:Q701"/>
    <mergeCell ref="R701:S701"/>
    <mergeCell ref="U701:V701"/>
    <mergeCell ref="W701:X701"/>
    <mergeCell ref="C700:F700"/>
    <mergeCell ref="G700:H700"/>
    <mergeCell ref="L700:N700"/>
    <mergeCell ref="O700:Q700"/>
    <mergeCell ref="R700:S700"/>
    <mergeCell ref="U700:V700"/>
    <mergeCell ref="W698:X698"/>
    <mergeCell ref="C699:F699"/>
    <mergeCell ref="G699:H699"/>
    <mergeCell ref="L699:N699"/>
    <mergeCell ref="O699:Q699"/>
    <mergeCell ref="R699:S699"/>
    <mergeCell ref="U699:V699"/>
    <mergeCell ref="W699:X699"/>
    <mergeCell ref="C698:F698"/>
    <mergeCell ref="G698:H698"/>
    <mergeCell ref="L698:N698"/>
    <mergeCell ref="O698:Q698"/>
    <mergeCell ref="R698:S698"/>
    <mergeCell ref="U698:V698"/>
    <mergeCell ref="W704:X704"/>
    <mergeCell ref="W702:X702"/>
    <mergeCell ref="C703:F703"/>
    <mergeCell ref="L703:N703"/>
    <mergeCell ref="O703:Q703"/>
    <mergeCell ref="R703:S703"/>
    <mergeCell ref="C704:F704"/>
    <mergeCell ref="L704:N704"/>
    <mergeCell ref="O704:Q704"/>
    <mergeCell ref="R704:S704"/>
    <mergeCell ref="U704:V704"/>
    <mergeCell ref="C702:F702"/>
    <mergeCell ref="G702:H702"/>
    <mergeCell ref="L702:N702"/>
    <mergeCell ref="O702:Q702"/>
    <mergeCell ref="R702:S702"/>
    <mergeCell ref="U702:V702"/>
  </mergeCells>
  <pageMargins left="0.7" right="0.7" top="0.75" bottom="0.75" header="0.3" footer="0.3"/>
  <pageSetup paperSize="9" scale="91" fitToHeight="0" orientation="landscape" verticalDpi="0" r:id="rId1"/>
  <ignoredErrors>
    <ignoredError sqref="U12:X62 U64:X704 V63 X63" unlockedFormula="1"/>
    <ignoredError sqref="B16:S50 B15:K15 M15:N15 B54:S62 B51:K51 M51:N51 B52:K52 M52:N52 B53:K53 M53:N53 P51:Q51 P52:Q52 P53:Q53 S51 S52 S53 P15:Q15 S15 B65:S136 B63:K63 M63:N63 P63:Q63 S63 B64:K64 M64:N64 P64:Q64 S64 B141:S869 B137:K137 M137:N137 B138:K138 M138:N138 B139:K139 M139:N139 B140:K140 M140:N140 P137:Q137 P138:Q138 P139:Q139 P140:Q140 S137 S138 S139 S14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1B5D3-EB05-4212-8CA5-DB1C78198135}">
  <dimension ref="B1:X231"/>
  <sheetViews>
    <sheetView showGridLines="0" workbookViewId="0">
      <selection activeCell="J34" sqref="J34"/>
    </sheetView>
  </sheetViews>
  <sheetFormatPr defaultRowHeight="12.75" x14ac:dyDescent="0.2"/>
  <cols>
    <col min="1" max="1" width="1.28515625" style="88" customWidth="1"/>
    <col min="2" max="2" width="11.5703125" style="88" customWidth="1"/>
    <col min="3" max="3" width="14.28515625" style="88" customWidth="1"/>
    <col min="4" max="4" width="6.28515625" style="88" customWidth="1"/>
    <col min="5" max="5" width="4" style="88" customWidth="1"/>
    <col min="6" max="6" width="4.85546875" style="88" customWidth="1"/>
    <col min="7" max="7" width="5.28515625" style="88" customWidth="1"/>
    <col min="8" max="8" width="2" style="88" customWidth="1"/>
    <col min="9" max="10" width="12.140625" style="88" customWidth="1"/>
    <col min="11" max="11" width="12" style="88" customWidth="1"/>
    <col min="12" max="12" width="10.140625" style="88" customWidth="1"/>
    <col min="13" max="13" width="0.140625" style="88" customWidth="1"/>
    <col min="14" max="14" width="1" style="88" customWidth="1"/>
    <col min="15" max="15" width="7" style="88" customWidth="1"/>
    <col min="16" max="16" width="0.85546875" style="88" customWidth="1"/>
    <col min="17" max="17" width="3.28515625" style="88" customWidth="1"/>
    <col min="18" max="18" width="10.28515625" style="88" customWidth="1"/>
    <col min="19" max="19" width="1" style="88" customWidth="1"/>
    <col min="20" max="20" width="0" style="88" hidden="1" customWidth="1"/>
    <col min="21" max="21" width="9.140625" style="88"/>
    <col min="22" max="22" width="3.42578125" style="88" customWidth="1"/>
    <col min="23" max="23" width="9.140625" style="88"/>
    <col min="24" max="24" width="3.42578125" style="88" customWidth="1"/>
    <col min="25" max="25" width="3.85546875" style="88" customWidth="1"/>
    <col min="26" max="256" width="9.140625" style="88"/>
    <col min="257" max="257" width="1.28515625" style="88" customWidth="1"/>
    <col min="258" max="258" width="11.5703125" style="88" customWidth="1"/>
    <col min="259" max="259" width="14.28515625" style="88" customWidth="1"/>
    <col min="260" max="260" width="6.28515625" style="88" customWidth="1"/>
    <col min="261" max="261" width="4" style="88" customWidth="1"/>
    <col min="262" max="262" width="4.85546875" style="88" customWidth="1"/>
    <col min="263" max="263" width="5.28515625" style="88" customWidth="1"/>
    <col min="264" max="264" width="2" style="88" customWidth="1"/>
    <col min="265" max="266" width="12.140625" style="88" customWidth="1"/>
    <col min="267" max="267" width="12" style="88" customWidth="1"/>
    <col min="268" max="268" width="10.140625" style="88" customWidth="1"/>
    <col min="269" max="269" width="0.140625" style="88" customWidth="1"/>
    <col min="270" max="270" width="1" style="88" customWidth="1"/>
    <col min="271" max="271" width="7" style="88" customWidth="1"/>
    <col min="272" max="272" width="0.85546875" style="88" customWidth="1"/>
    <col min="273" max="273" width="3.28515625" style="88" customWidth="1"/>
    <col min="274" max="274" width="10.28515625" style="88" customWidth="1"/>
    <col min="275" max="275" width="1" style="88" customWidth="1"/>
    <col min="276" max="276" width="0" style="88" hidden="1" customWidth="1"/>
    <col min="277" max="277" width="9.140625" style="88"/>
    <col min="278" max="278" width="3.42578125" style="88" customWidth="1"/>
    <col min="279" max="279" width="9.140625" style="88"/>
    <col min="280" max="280" width="3.42578125" style="88" customWidth="1"/>
    <col min="281" max="281" width="3.85546875" style="88" customWidth="1"/>
    <col min="282" max="512" width="9.140625" style="88"/>
    <col min="513" max="513" width="1.28515625" style="88" customWidth="1"/>
    <col min="514" max="514" width="11.5703125" style="88" customWidth="1"/>
    <col min="515" max="515" width="14.28515625" style="88" customWidth="1"/>
    <col min="516" max="516" width="6.28515625" style="88" customWidth="1"/>
    <col min="517" max="517" width="4" style="88" customWidth="1"/>
    <col min="518" max="518" width="4.85546875" style="88" customWidth="1"/>
    <col min="519" max="519" width="5.28515625" style="88" customWidth="1"/>
    <col min="520" max="520" width="2" style="88" customWidth="1"/>
    <col min="521" max="522" width="12.140625" style="88" customWidth="1"/>
    <col min="523" max="523" width="12" style="88" customWidth="1"/>
    <col min="524" max="524" width="10.140625" style="88" customWidth="1"/>
    <col min="525" max="525" width="0.140625" style="88" customWidth="1"/>
    <col min="526" max="526" width="1" style="88" customWidth="1"/>
    <col min="527" max="527" width="7" style="88" customWidth="1"/>
    <col min="528" max="528" width="0.85546875" style="88" customWidth="1"/>
    <col min="529" max="529" width="3.28515625" style="88" customWidth="1"/>
    <col min="530" max="530" width="10.28515625" style="88" customWidth="1"/>
    <col min="531" max="531" width="1" style="88" customWidth="1"/>
    <col min="532" max="532" width="0" style="88" hidden="1" customWidth="1"/>
    <col min="533" max="533" width="9.140625" style="88"/>
    <col min="534" max="534" width="3.42578125" style="88" customWidth="1"/>
    <col min="535" max="535" width="9.140625" style="88"/>
    <col min="536" max="536" width="3.42578125" style="88" customWidth="1"/>
    <col min="537" max="537" width="3.85546875" style="88" customWidth="1"/>
    <col min="538" max="768" width="9.140625" style="88"/>
    <col min="769" max="769" width="1.28515625" style="88" customWidth="1"/>
    <col min="770" max="770" width="11.5703125" style="88" customWidth="1"/>
    <col min="771" max="771" width="14.28515625" style="88" customWidth="1"/>
    <col min="772" max="772" width="6.28515625" style="88" customWidth="1"/>
    <col min="773" max="773" width="4" style="88" customWidth="1"/>
    <col min="774" max="774" width="4.85546875" style="88" customWidth="1"/>
    <col min="775" max="775" width="5.28515625" style="88" customWidth="1"/>
    <col min="776" max="776" width="2" style="88" customWidth="1"/>
    <col min="777" max="778" width="12.140625" style="88" customWidth="1"/>
    <col min="779" max="779" width="12" style="88" customWidth="1"/>
    <col min="780" max="780" width="10.140625" style="88" customWidth="1"/>
    <col min="781" max="781" width="0.140625" style="88" customWidth="1"/>
    <col min="782" max="782" width="1" style="88" customWidth="1"/>
    <col min="783" max="783" width="7" style="88" customWidth="1"/>
    <col min="784" max="784" width="0.85546875" style="88" customWidth="1"/>
    <col min="785" max="785" width="3.28515625" style="88" customWidth="1"/>
    <col min="786" max="786" width="10.28515625" style="88" customWidth="1"/>
    <col min="787" max="787" width="1" style="88" customWidth="1"/>
    <col min="788" max="788" width="0" style="88" hidden="1" customWidth="1"/>
    <col min="789" max="789" width="9.140625" style="88"/>
    <col min="790" max="790" width="3.42578125" style="88" customWidth="1"/>
    <col min="791" max="791" width="9.140625" style="88"/>
    <col min="792" max="792" width="3.42578125" style="88" customWidth="1"/>
    <col min="793" max="793" width="3.85546875" style="88" customWidth="1"/>
    <col min="794" max="1024" width="9.140625" style="88"/>
    <col min="1025" max="1025" width="1.28515625" style="88" customWidth="1"/>
    <col min="1026" max="1026" width="11.5703125" style="88" customWidth="1"/>
    <col min="1027" max="1027" width="14.28515625" style="88" customWidth="1"/>
    <col min="1028" max="1028" width="6.28515625" style="88" customWidth="1"/>
    <col min="1029" max="1029" width="4" style="88" customWidth="1"/>
    <col min="1030" max="1030" width="4.85546875" style="88" customWidth="1"/>
    <col min="1031" max="1031" width="5.28515625" style="88" customWidth="1"/>
    <col min="1032" max="1032" width="2" style="88" customWidth="1"/>
    <col min="1033" max="1034" width="12.140625" style="88" customWidth="1"/>
    <col min="1035" max="1035" width="12" style="88" customWidth="1"/>
    <col min="1036" max="1036" width="10.140625" style="88" customWidth="1"/>
    <col min="1037" max="1037" width="0.140625" style="88" customWidth="1"/>
    <col min="1038" max="1038" width="1" style="88" customWidth="1"/>
    <col min="1039" max="1039" width="7" style="88" customWidth="1"/>
    <col min="1040" max="1040" width="0.85546875" style="88" customWidth="1"/>
    <col min="1041" max="1041" width="3.28515625" style="88" customWidth="1"/>
    <col min="1042" max="1042" width="10.28515625" style="88" customWidth="1"/>
    <col min="1043" max="1043" width="1" style="88" customWidth="1"/>
    <col min="1044" max="1044" width="0" style="88" hidden="1" customWidth="1"/>
    <col min="1045" max="1045" width="9.140625" style="88"/>
    <col min="1046" max="1046" width="3.42578125" style="88" customWidth="1"/>
    <col min="1047" max="1047" width="9.140625" style="88"/>
    <col min="1048" max="1048" width="3.42578125" style="88" customWidth="1"/>
    <col min="1049" max="1049" width="3.85546875" style="88" customWidth="1"/>
    <col min="1050" max="1280" width="9.140625" style="88"/>
    <col min="1281" max="1281" width="1.28515625" style="88" customWidth="1"/>
    <col min="1282" max="1282" width="11.5703125" style="88" customWidth="1"/>
    <col min="1283" max="1283" width="14.28515625" style="88" customWidth="1"/>
    <col min="1284" max="1284" width="6.28515625" style="88" customWidth="1"/>
    <col min="1285" max="1285" width="4" style="88" customWidth="1"/>
    <col min="1286" max="1286" width="4.85546875" style="88" customWidth="1"/>
    <col min="1287" max="1287" width="5.28515625" style="88" customWidth="1"/>
    <col min="1288" max="1288" width="2" style="88" customWidth="1"/>
    <col min="1289" max="1290" width="12.140625" style="88" customWidth="1"/>
    <col min="1291" max="1291" width="12" style="88" customWidth="1"/>
    <col min="1292" max="1292" width="10.140625" style="88" customWidth="1"/>
    <col min="1293" max="1293" width="0.140625" style="88" customWidth="1"/>
    <col min="1294" max="1294" width="1" style="88" customWidth="1"/>
    <col min="1295" max="1295" width="7" style="88" customWidth="1"/>
    <col min="1296" max="1296" width="0.85546875" style="88" customWidth="1"/>
    <col min="1297" max="1297" width="3.28515625" style="88" customWidth="1"/>
    <col min="1298" max="1298" width="10.28515625" style="88" customWidth="1"/>
    <col min="1299" max="1299" width="1" style="88" customWidth="1"/>
    <col min="1300" max="1300" width="0" style="88" hidden="1" customWidth="1"/>
    <col min="1301" max="1301" width="9.140625" style="88"/>
    <col min="1302" max="1302" width="3.42578125" style="88" customWidth="1"/>
    <col min="1303" max="1303" width="9.140625" style="88"/>
    <col min="1304" max="1304" width="3.42578125" style="88" customWidth="1"/>
    <col min="1305" max="1305" width="3.85546875" style="88" customWidth="1"/>
    <col min="1306" max="1536" width="9.140625" style="88"/>
    <col min="1537" max="1537" width="1.28515625" style="88" customWidth="1"/>
    <col min="1538" max="1538" width="11.5703125" style="88" customWidth="1"/>
    <col min="1539" max="1539" width="14.28515625" style="88" customWidth="1"/>
    <col min="1540" max="1540" width="6.28515625" style="88" customWidth="1"/>
    <col min="1541" max="1541" width="4" style="88" customWidth="1"/>
    <col min="1542" max="1542" width="4.85546875" style="88" customWidth="1"/>
    <col min="1543" max="1543" width="5.28515625" style="88" customWidth="1"/>
    <col min="1544" max="1544" width="2" style="88" customWidth="1"/>
    <col min="1545" max="1546" width="12.140625" style="88" customWidth="1"/>
    <col min="1547" max="1547" width="12" style="88" customWidth="1"/>
    <col min="1548" max="1548" width="10.140625" style="88" customWidth="1"/>
    <col min="1549" max="1549" width="0.140625" style="88" customWidth="1"/>
    <col min="1550" max="1550" width="1" style="88" customWidth="1"/>
    <col min="1551" max="1551" width="7" style="88" customWidth="1"/>
    <col min="1552" max="1552" width="0.85546875" style="88" customWidth="1"/>
    <col min="1553" max="1553" width="3.28515625" style="88" customWidth="1"/>
    <col min="1554" max="1554" width="10.28515625" style="88" customWidth="1"/>
    <col min="1555" max="1555" width="1" style="88" customWidth="1"/>
    <col min="1556" max="1556" width="0" style="88" hidden="1" customWidth="1"/>
    <col min="1557" max="1557" width="9.140625" style="88"/>
    <col min="1558" max="1558" width="3.42578125" style="88" customWidth="1"/>
    <col min="1559" max="1559" width="9.140625" style="88"/>
    <col min="1560" max="1560" width="3.42578125" style="88" customWidth="1"/>
    <col min="1561" max="1561" width="3.85546875" style="88" customWidth="1"/>
    <col min="1562" max="1792" width="9.140625" style="88"/>
    <col min="1793" max="1793" width="1.28515625" style="88" customWidth="1"/>
    <col min="1794" max="1794" width="11.5703125" style="88" customWidth="1"/>
    <col min="1795" max="1795" width="14.28515625" style="88" customWidth="1"/>
    <col min="1796" max="1796" width="6.28515625" style="88" customWidth="1"/>
    <col min="1797" max="1797" width="4" style="88" customWidth="1"/>
    <col min="1798" max="1798" width="4.85546875" style="88" customWidth="1"/>
    <col min="1799" max="1799" width="5.28515625" style="88" customWidth="1"/>
    <col min="1800" max="1800" width="2" style="88" customWidth="1"/>
    <col min="1801" max="1802" width="12.140625" style="88" customWidth="1"/>
    <col min="1803" max="1803" width="12" style="88" customWidth="1"/>
    <col min="1804" max="1804" width="10.140625" style="88" customWidth="1"/>
    <col min="1805" max="1805" width="0.140625" style="88" customWidth="1"/>
    <col min="1806" max="1806" width="1" style="88" customWidth="1"/>
    <col min="1807" max="1807" width="7" style="88" customWidth="1"/>
    <col min="1808" max="1808" width="0.85546875" style="88" customWidth="1"/>
    <col min="1809" max="1809" width="3.28515625" style="88" customWidth="1"/>
    <col min="1810" max="1810" width="10.28515625" style="88" customWidth="1"/>
    <col min="1811" max="1811" width="1" style="88" customWidth="1"/>
    <col min="1812" max="1812" width="0" style="88" hidden="1" customWidth="1"/>
    <col min="1813" max="1813" width="9.140625" style="88"/>
    <col min="1814" max="1814" width="3.42578125" style="88" customWidth="1"/>
    <col min="1815" max="1815" width="9.140625" style="88"/>
    <col min="1816" max="1816" width="3.42578125" style="88" customWidth="1"/>
    <col min="1817" max="1817" width="3.85546875" style="88" customWidth="1"/>
    <col min="1818" max="2048" width="9.140625" style="88"/>
    <col min="2049" max="2049" width="1.28515625" style="88" customWidth="1"/>
    <col min="2050" max="2050" width="11.5703125" style="88" customWidth="1"/>
    <col min="2051" max="2051" width="14.28515625" style="88" customWidth="1"/>
    <col min="2052" max="2052" width="6.28515625" style="88" customWidth="1"/>
    <col min="2053" max="2053" width="4" style="88" customWidth="1"/>
    <col min="2054" max="2054" width="4.85546875" style="88" customWidth="1"/>
    <col min="2055" max="2055" width="5.28515625" style="88" customWidth="1"/>
    <col min="2056" max="2056" width="2" style="88" customWidth="1"/>
    <col min="2057" max="2058" width="12.140625" style="88" customWidth="1"/>
    <col min="2059" max="2059" width="12" style="88" customWidth="1"/>
    <col min="2060" max="2060" width="10.140625" style="88" customWidth="1"/>
    <col min="2061" max="2061" width="0.140625" style="88" customWidth="1"/>
    <col min="2062" max="2062" width="1" style="88" customWidth="1"/>
    <col min="2063" max="2063" width="7" style="88" customWidth="1"/>
    <col min="2064" max="2064" width="0.85546875" style="88" customWidth="1"/>
    <col min="2065" max="2065" width="3.28515625" style="88" customWidth="1"/>
    <col min="2066" max="2066" width="10.28515625" style="88" customWidth="1"/>
    <col min="2067" max="2067" width="1" style="88" customWidth="1"/>
    <col min="2068" max="2068" width="0" style="88" hidden="1" customWidth="1"/>
    <col min="2069" max="2069" width="9.140625" style="88"/>
    <col min="2070" max="2070" width="3.42578125" style="88" customWidth="1"/>
    <col min="2071" max="2071" width="9.140625" style="88"/>
    <col min="2072" max="2072" width="3.42578125" style="88" customWidth="1"/>
    <col min="2073" max="2073" width="3.85546875" style="88" customWidth="1"/>
    <col min="2074" max="2304" width="9.140625" style="88"/>
    <col min="2305" max="2305" width="1.28515625" style="88" customWidth="1"/>
    <col min="2306" max="2306" width="11.5703125" style="88" customWidth="1"/>
    <col min="2307" max="2307" width="14.28515625" style="88" customWidth="1"/>
    <col min="2308" max="2308" width="6.28515625" style="88" customWidth="1"/>
    <col min="2309" max="2309" width="4" style="88" customWidth="1"/>
    <col min="2310" max="2310" width="4.85546875" style="88" customWidth="1"/>
    <col min="2311" max="2311" width="5.28515625" style="88" customWidth="1"/>
    <col min="2312" max="2312" width="2" style="88" customWidth="1"/>
    <col min="2313" max="2314" width="12.140625" style="88" customWidth="1"/>
    <col min="2315" max="2315" width="12" style="88" customWidth="1"/>
    <col min="2316" max="2316" width="10.140625" style="88" customWidth="1"/>
    <col min="2317" max="2317" width="0.140625" style="88" customWidth="1"/>
    <col min="2318" max="2318" width="1" style="88" customWidth="1"/>
    <col min="2319" max="2319" width="7" style="88" customWidth="1"/>
    <col min="2320" max="2320" width="0.85546875" style="88" customWidth="1"/>
    <col min="2321" max="2321" width="3.28515625" style="88" customWidth="1"/>
    <col min="2322" max="2322" width="10.28515625" style="88" customWidth="1"/>
    <col min="2323" max="2323" width="1" style="88" customWidth="1"/>
    <col min="2324" max="2324" width="0" style="88" hidden="1" customWidth="1"/>
    <col min="2325" max="2325" width="9.140625" style="88"/>
    <col min="2326" max="2326" width="3.42578125" style="88" customWidth="1"/>
    <col min="2327" max="2327" width="9.140625" style="88"/>
    <col min="2328" max="2328" width="3.42578125" style="88" customWidth="1"/>
    <col min="2329" max="2329" width="3.85546875" style="88" customWidth="1"/>
    <col min="2330" max="2560" width="9.140625" style="88"/>
    <col min="2561" max="2561" width="1.28515625" style="88" customWidth="1"/>
    <col min="2562" max="2562" width="11.5703125" style="88" customWidth="1"/>
    <col min="2563" max="2563" width="14.28515625" style="88" customWidth="1"/>
    <col min="2564" max="2564" width="6.28515625" style="88" customWidth="1"/>
    <col min="2565" max="2565" width="4" style="88" customWidth="1"/>
    <col min="2566" max="2566" width="4.85546875" style="88" customWidth="1"/>
    <col min="2567" max="2567" width="5.28515625" style="88" customWidth="1"/>
    <col min="2568" max="2568" width="2" style="88" customWidth="1"/>
    <col min="2569" max="2570" width="12.140625" style="88" customWidth="1"/>
    <col min="2571" max="2571" width="12" style="88" customWidth="1"/>
    <col min="2572" max="2572" width="10.140625" style="88" customWidth="1"/>
    <col min="2573" max="2573" width="0.140625" style="88" customWidth="1"/>
    <col min="2574" max="2574" width="1" style="88" customWidth="1"/>
    <col min="2575" max="2575" width="7" style="88" customWidth="1"/>
    <col min="2576" max="2576" width="0.85546875" style="88" customWidth="1"/>
    <col min="2577" max="2577" width="3.28515625" style="88" customWidth="1"/>
    <col min="2578" max="2578" width="10.28515625" style="88" customWidth="1"/>
    <col min="2579" max="2579" width="1" style="88" customWidth="1"/>
    <col min="2580" max="2580" width="0" style="88" hidden="1" customWidth="1"/>
    <col min="2581" max="2581" width="9.140625" style="88"/>
    <col min="2582" max="2582" width="3.42578125" style="88" customWidth="1"/>
    <col min="2583" max="2583" width="9.140625" style="88"/>
    <col min="2584" max="2584" width="3.42578125" style="88" customWidth="1"/>
    <col min="2585" max="2585" width="3.85546875" style="88" customWidth="1"/>
    <col min="2586" max="2816" width="9.140625" style="88"/>
    <col min="2817" max="2817" width="1.28515625" style="88" customWidth="1"/>
    <col min="2818" max="2818" width="11.5703125" style="88" customWidth="1"/>
    <col min="2819" max="2819" width="14.28515625" style="88" customWidth="1"/>
    <col min="2820" max="2820" width="6.28515625" style="88" customWidth="1"/>
    <col min="2821" max="2821" width="4" style="88" customWidth="1"/>
    <col min="2822" max="2822" width="4.85546875" style="88" customWidth="1"/>
    <col min="2823" max="2823" width="5.28515625" style="88" customWidth="1"/>
    <col min="2824" max="2824" width="2" style="88" customWidth="1"/>
    <col min="2825" max="2826" width="12.140625" style="88" customWidth="1"/>
    <col min="2827" max="2827" width="12" style="88" customWidth="1"/>
    <col min="2828" max="2828" width="10.140625" style="88" customWidth="1"/>
    <col min="2829" max="2829" width="0.140625" style="88" customWidth="1"/>
    <col min="2830" max="2830" width="1" style="88" customWidth="1"/>
    <col min="2831" max="2831" width="7" style="88" customWidth="1"/>
    <col min="2832" max="2832" width="0.85546875" style="88" customWidth="1"/>
    <col min="2833" max="2833" width="3.28515625" style="88" customWidth="1"/>
    <col min="2834" max="2834" width="10.28515625" style="88" customWidth="1"/>
    <col min="2835" max="2835" width="1" style="88" customWidth="1"/>
    <col min="2836" max="2836" width="0" style="88" hidden="1" customWidth="1"/>
    <col min="2837" max="2837" width="9.140625" style="88"/>
    <col min="2838" max="2838" width="3.42578125" style="88" customWidth="1"/>
    <col min="2839" max="2839" width="9.140625" style="88"/>
    <col min="2840" max="2840" width="3.42578125" style="88" customWidth="1"/>
    <col min="2841" max="2841" width="3.85546875" style="88" customWidth="1"/>
    <col min="2842" max="3072" width="9.140625" style="88"/>
    <col min="3073" max="3073" width="1.28515625" style="88" customWidth="1"/>
    <col min="3074" max="3074" width="11.5703125" style="88" customWidth="1"/>
    <col min="3075" max="3075" width="14.28515625" style="88" customWidth="1"/>
    <col min="3076" max="3076" width="6.28515625" style="88" customWidth="1"/>
    <col min="3077" max="3077" width="4" style="88" customWidth="1"/>
    <col min="3078" max="3078" width="4.85546875" style="88" customWidth="1"/>
    <col min="3079" max="3079" width="5.28515625" style="88" customWidth="1"/>
    <col min="3080" max="3080" width="2" style="88" customWidth="1"/>
    <col min="3081" max="3082" width="12.140625" style="88" customWidth="1"/>
    <col min="3083" max="3083" width="12" style="88" customWidth="1"/>
    <col min="3084" max="3084" width="10.140625" style="88" customWidth="1"/>
    <col min="3085" max="3085" width="0.140625" style="88" customWidth="1"/>
    <col min="3086" max="3086" width="1" style="88" customWidth="1"/>
    <col min="3087" max="3087" width="7" style="88" customWidth="1"/>
    <col min="3088" max="3088" width="0.85546875" style="88" customWidth="1"/>
    <col min="3089" max="3089" width="3.28515625" style="88" customWidth="1"/>
    <col min="3090" max="3090" width="10.28515625" style="88" customWidth="1"/>
    <col min="3091" max="3091" width="1" style="88" customWidth="1"/>
    <col min="3092" max="3092" width="0" style="88" hidden="1" customWidth="1"/>
    <col min="3093" max="3093" width="9.140625" style="88"/>
    <col min="3094" max="3094" width="3.42578125" style="88" customWidth="1"/>
    <col min="3095" max="3095" width="9.140625" style="88"/>
    <col min="3096" max="3096" width="3.42578125" style="88" customWidth="1"/>
    <col min="3097" max="3097" width="3.85546875" style="88" customWidth="1"/>
    <col min="3098" max="3328" width="9.140625" style="88"/>
    <col min="3329" max="3329" width="1.28515625" style="88" customWidth="1"/>
    <col min="3330" max="3330" width="11.5703125" style="88" customWidth="1"/>
    <col min="3331" max="3331" width="14.28515625" style="88" customWidth="1"/>
    <col min="3332" max="3332" width="6.28515625" style="88" customWidth="1"/>
    <col min="3333" max="3333" width="4" style="88" customWidth="1"/>
    <col min="3334" max="3334" width="4.85546875" style="88" customWidth="1"/>
    <col min="3335" max="3335" width="5.28515625" style="88" customWidth="1"/>
    <col min="3336" max="3336" width="2" style="88" customWidth="1"/>
    <col min="3337" max="3338" width="12.140625" style="88" customWidth="1"/>
    <col min="3339" max="3339" width="12" style="88" customWidth="1"/>
    <col min="3340" max="3340" width="10.140625" style="88" customWidth="1"/>
    <col min="3341" max="3341" width="0.140625" style="88" customWidth="1"/>
    <col min="3342" max="3342" width="1" style="88" customWidth="1"/>
    <col min="3343" max="3343" width="7" style="88" customWidth="1"/>
    <col min="3344" max="3344" width="0.85546875" style="88" customWidth="1"/>
    <col min="3345" max="3345" width="3.28515625" style="88" customWidth="1"/>
    <col min="3346" max="3346" width="10.28515625" style="88" customWidth="1"/>
    <col min="3347" max="3347" width="1" style="88" customWidth="1"/>
    <col min="3348" max="3348" width="0" style="88" hidden="1" customWidth="1"/>
    <col min="3349" max="3349" width="9.140625" style="88"/>
    <col min="3350" max="3350" width="3.42578125" style="88" customWidth="1"/>
    <col min="3351" max="3351" width="9.140625" style="88"/>
    <col min="3352" max="3352" width="3.42578125" style="88" customWidth="1"/>
    <col min="3353" max="3353" width="3.85546875" style="88" customWidth="1"/>
    <col min="3354" max="3584" width="9.140625" style="88"/>
    <col min="3585" max="3585" width="1.28515625" style="88" customWidth="1"/>
    <col min="3586" max="3586" width="11.5703125" style="88" customWidth="1"/>
    <col min="3587" max="3587" width="14.28515625" style="88" customWidth="1"/>
    <col min="3588" max="3588" width="6.28515625" style="88" customWidth="1"/>
    <col min="3589" max="3589" width="4" style="88" customWidth="1"/>
    <col min="3590" max="3590" width="4.85546875" style="88" customWidth="1"/>
    <col min="3591" max="3591" width="5.28515625" style="88" customWidth="1"/>
    <col min="3592" max="3592" width="2" style="88" customWidth="1"/>
    <col min="3593" max="3594" width="12.140625" style="88" customWidth="1"/>
    <col min="3595" max="3595" width="12" style="88" customWidth="1"/>
    <col min="3596" max="3596" width="10.140625" style="88" customWidth="1"/>
    <col min="3597" max="3597" width="0.140625" style="88" customWidth="1"/>
    <col min="3598" max="3598" width="1" style="88" customWidth="1"/>
    <col min="3599" max="3599" width="7" style="88" customWidth="1"/>
    <col min="3600" max="3600" width="0.85546875" style="88" customWidth="1"/>
    <col min="3601" max="3601" width="3.28515625" style="88" customWidth="1"/>
    <col min="3602" max="3602" width="10.28515625" style="88" customWidth="1"/>
    <col min="3603" max="3603" width="1" style="88" customWidth="1"/>
    <col min="3604" max="3604" width="0" style="88" hidden="1" customWidth="1"/>
    <col min="3605" max="3605" width="9.140625" style="88"/>
    <col min="3606" max="3606" width="3.42578125" style="88" customWidth="1"/>
    <col min="3607" max="3607" width="9.140625" style="88"/>
    <col min="3608" max="3608" width="3.42578125" style="88" customWidth="1"/>
    <col min="3609" max="3609" width="3.85546875" style="88" customWidth="1"/>
    <col min="3610" max="3840" width="9.140625" style="88"/>
    <col min="3841" max="3841" width="1.28515625" style="88" customWidth="1"/>
    <col min="3842" max="3842" width="11.5703125" style="88" customWidth="1"/>
    <col min="3843" max="3843" width="14.28515625" style="88" customWidth="1"/>
    <col min="3844" max="3844" width="6.28515625" style="88" customWidth="1"/>
    <col min="3845" max="3845" width="4" style="88" customWidth="1"/>
    <col min="3846" max="3846" width="4.85546875" style="88" customWidth="1"/>
    <col min="3847" max="3847" width="5.28515625" style="88" customWidth="1"/>
    <col min="3848" max="3848" width="2" style="88" customWidth="1"/>
    <col min="3849" max="3850" width="12.140625" style="88" customWidth="1"/>
    <col min="3851" max="3851" width="12" style="88" customWidth="1"/>
    <col min="3852" max="3852" width="10.140625" style="88" customWidth="1"/>
    <col min="3853" max="3853" width="0.140625" style="88" customWidth="1"/>
    <col min="3854" max="3854" width="1" style="88" customWidth="1"/>
    <col min="3855" max="3855" width="7" style="88" customWidth="1"/>
    <col min="3856" max="3856" width="0.85546875" style="88" customWidth="1"/>
    <col min="3857" max="3857" width="3.28515625" style="88" customWidth="1"/>
    <col min="3858" max="3858" width="10.28515625" style="88" customWidth="1"/>
    <col min="3859" max="3859" width="1" style="88" customWidth="1"/>
    <col min="3860" max="3860" width="0" style="88" hidden="1" customWidth="1"/>
    <col min="3861" max="3861" width="9.140625" style="88"/>
    <col min="3862" max="3862" width="3.42578125" style="88" customWidth="1"/>
    <col min="3863" max="3863" width="9.140625" style="88"/>
    <col min="3864" max="3864" width="3.42578125" style="88" customWidth="1"/>
    <col min="3865" max="3865" width="3.85546875" style="88" customWidth="1"/>
    <col min="3866" max="4096" width="9.140625" style="88"/>
    <col min="4097" max="4097" width="1.28515625" style="88" customWidth="1"/>
    <col min="4098" max="4098" width="11.5703125" style="88" customWidth="1"/>
    <col min="4099" max="4099" width="14.28515625" style="88" customWidth="1"/>
    <col min="4100" max="4100" width="6.28515625" style="88" customWidth="1"/>
    <col min="4101" max="4101" width="4" style="88" customWidth="1"/>
    <col min="4102" max="4102" width="4.85546875" style="88" customWidth="1"/>
    <col min="4103" max="4103" width="5.28515625" style="88" customWidth="1"/>
    <col min="4104" max="4104" width="2" style="88" customWidth="1"/>
    <col min="4105" max="4106" width="12.140625" style="88" customWidth="1"/>
    <col min="4107" max="4107" width="12" style="88" customWidth="1"/>
    <col min="4108" max="4108" width="10.140625" style="88" customWidth="1"/>
    <col min="4109" max="4109" width="0.140625" style="88" customWidth="1"/>
    <col min="4110" max="4110" width="1" style="88" customWidth="1"/>
    <col min="4111" max="4111" width="7" style="88" customWidth="1"/>
    <col min="4112" max="4112" width="0.85546875" style="88" customWidth="1"/>
    <col min="4113" max="4113" width="3.28515625" style="88" customWidth="1"/>
    <col min="4114" max="4114" width="10.28515625" style="88" customWidth="1"/>
    <col min="4115" max="4115" width="1" style="88" customWidth="1"/>
    <col min="4116" max="4116" width="0" style="88" hidden="1" customWidth="1"/>
    <col min="4117" max="4117" width="9.140625" style="88"/>
    <col min="4118" max="4118" width="3.42578125" style="88" customWidth="1"/>
    <col min="4119" max="4119" width="9.140625" style="88"/>
    <col min="4120" max="4120" width="3.42578125" style="88" customWidth="1"/>
    <col min="4121" max="4121" width="3.85546875" style="88" customWidth="1"/>
    <col min="4122" max="4352" width="9.140625" style="88"/>
    <col min="4353" max="4353" width="1.28515625" style="88" customWidth="1"/>
    <col min="4354" max="4354" width="11.5703125" style="88" customWidth="1"/>
    <col min="4355" max="4355" width="14.28515625" style="88" customWidth="1"/>
    <col min="4356" max="4356" width="6.28515625" style="88" customWidth="1"/>
    <col min="4357" max="4357" width="4" style="88" customWidth="1"/>
    <col min="4358" max="4358" width="4.85546875" style="88" customWidth="1"/>
    <col min="4359" max="4359" width="5.28515625" style="88" customWidth="1"/>
    <col min="4360" max="4360" width="2" style="88" customWidth="1"/>
    <col min="4361" max="4362" width="12.140625" style="88" customWidth="1"/>
    <col min="4363" max="4363" width="12" style="88" customWidth="1"/>
    <col min="4364" max="4364" width="10.140625" style="88" customWidth="1"/>
    <col min="4365" max="4365" width="0.140625" style="88" customWidth="1"/>
    <col min="4366" max="4366" width="1" style="88" customWidth="1"/>
    <col min="4367" max="4367" width="7" style="88" customWidth="1"/>
    <col min="4368" max="4368" width="0.85546875" style="88" customWidth="1"/>
    <col min="4369" max="4369" width="3.28515625" style="88" customWidth="1"/>
    <col min="4370" max="4370" width="10.28515625" style="88" customWidth="1"/>
    <col min="4371" max="4371" width="1" style="88" customWidth="1"/>
    <col min="4372" max="4372" width="0" style="88" hidden="1" customWidth="1"/>
    <col min="4373" max="4373" width="9.140625" style="88"/>
    <col min="4374" max="4374" width="3.42578125" style="88" customWidth="1"/>
    <col min="4375" max="4375" width="9.140625" style="88"/>
    <col min="4376" max="4376" width="3.42578125" style="88" customWidth="1"/>
    <col min="4377" max="4377" width="3.85546875" style="88" customWidth="1"/>
    <col min="4378" max="4608" width="9.140625" style="88"/>
    <col min="4609" max="4609" width="1.28515625" style="88" customWidth="1"/>
    <col min="4610" max="4610" width="11.5703125" style="88" customWidth="1"/>
    <col min="4611" max="4611" width="14.28515625" style="88" customWidth="1"/>
    <col min="4612" max="4612" width="6.28515625" style="88" customWidth="1"/>
    <col min="4613" max="4613" width="4" style="88" customWidth="1"/>
    <col min="4614" max="4614" width="4.85546875" style="88" customWidth="1"/>
    <col min="4615" max="4615" width="5.28515625" style="88" customWidth="1"/>
    <col min="4616" max="4616" width="2" style="88" customWidth="1"/>
    <col min="4617" max="4618" width="12.140625" style="88" customWidth="1"/>
    <col min="4619" max="4619" width="12" style="88" customWidth="1"/>
    <col min="4620" max="4620" width="10.140625" style="88" customWidth="1"/>
    <col min="4621" max="4621" width="0.140625" style="88" customWidth="1"/>
    <col min="4622" max="4622" width="1" style="88" customWidth="1"/>
    <col min="4623" max="4623" width="7" style="88" customWidth="1"/>
    <col min="4624" max="4624" width="0.85546875" style="88" customWidth="1"/>
    <col min="4625" max="4625" width="3.28515625" style="88" customWidth="1"/>
    <col min="4626" max="4626" width="10.28515625" style="88" customWidth="1"/>
    <col min="4627" max="4627" width="1" style="88" customWidth="1"/>
    <col min="4628" max="4628" width="0" style="88" hidden="1" customWidth="1"/>
    <col min="4629" max="4629" width="9.140625" style="88"/>
    <col min="4630" max="4630" width="3.42578125" style="88" customWidth="1"/>
    <col min="4631" max="4631" width="9.140625" style="88"/>
    <col min="4632" max="4632" width="3.42578125" style="88" customWidth="1"/>
    <col min="4633" max="4633" width="3.85546875" style="88" customWidth="1"/>
    <col min="4634" max="4864" width="9.140625" style="88"/>
    <col min="4865" max="4865" width="1.28515625" style="88" customWidth="1"/>
    <col min="4866" max="4866" width="11.5703125" style="88" customWidth="1"/>
    <col min="4867" max="4867" width="14.28515625" style="88" customWidth="1"/>
    <col min="4868" max="4868" width="6.28515625" style="88" customWidth="1"/>
    <col min="4869" max="4869" width="4" style="88" customWidth="1"/>
    <col min="4870" max="4870" width="4.85546875" style="88" customWidth="1"/>
    <col min="4871" max="4871" width="5.28515625" style="88" customWidth="1"/>
    <col min="4872" max="4872" width="2" style="88" customWidth="1"/>
    <col min="4873" max="4874" width="12.140625" style="88" customWidth="1"/>
    <col min="4875" max="4875" width="12" style="88" customWidth="1"/>
    <col min="4876" max="4876" width="10.140625" style="88" customWidth="1"/>
    <col min="4877" max="4877" width="0.140625" style="88" customWidth="1"/>
    <col min="4878" max="4878" width="1" style="88" customWidth="1"/>
    <col min="4879" max="4879" width="7" style="88" customWidth="1"/>
    <col min="4880" max="4880" width="0.85546875" style="88" customWidth="1"/>
    <col min="4881" max="4881" width="3.28515625" style="88" customWidth="1"/>
    <col min="4882" max="4882" width="10.28515625" style="88" customWidth="1"/>
    <col min="4883" max="4883" width="1" style="88" customWidth="1"/>
    <col min="4884" max="4884" width="0" style="88" hidden="1" customWidth="1"/>
    <col min="4885" max="4885" width="9.140625" style="88"/>
    <col min="4886" max="4886" width="3.42578125" style="88" customWidth="1"/>
    <col min="4887" max="4887" width="9.140625" style="88"/>
    <col min="4888" max="4888" width="3.42578125" style="88" customWidth="1"/>
    <col min="4889" max="4889" width="3.85546875" style="88" customWidth="1"/>
    <col min="4890" max="5120" width="9.140625" style="88"/>
    <col min="5121" max="5121" width="1.28515625" style="88" customWidth="1"/>
    <col min="5122" max="5122" width="11.5703125" style="88" customWidth="1"/>
    <col min="5123" max="5123" width="14.28515625" style="88" customWidth="1"/>
    <col min="5124" max="5124" width="6.28515625" style="88" customWidth="1"/>
    <col min="5125" max="5125" width="4" style="88" customWidth="1"/>
    <col min="5126" max="5126" width="4.85546875" style="88" customWidth="1"/>
    <col min="5127" max="5127" width="5.28515625" style="88" customWidth="1"/>
    <col min="5128" max="5128" width="2" style="88" customWidth="1"/>
    <col min="5129" max="5130" width="12.140625" style="88" customWidth="1"/>
    <col min="5131" max="5131" width="12" style="88" customWidth="1"/>
    <col min="5132" max="5132" width="10.140625" style="88" customWidth="1"/>
    <col min="5133" max="5133" width="0.140625" style="88" customWidth="1"/>
    <col min="5134" max="5134" width="1" style="88" customWidth="1"/>
    <col min="5135" max="5135" width="7" style="88" customWidth="1"/>
    <col min="5136" max="5136" width="0.85546875" style="88" customWidth="1"/>
    <col min="5137" max="5137" width="3.28515625" style="88" customWidth="1"/>
    <col min="5138" max="5138" width="10.28515625" style="88" customWidth="1"/>
    <col min="5139" max="5139" width="1" style="88" customWidth="1"/>
    <col min="5140" max="5140" width="0" style="88" hidden="1" customWidth="1"/>
    <col min="5141" max="5141" width="9.140625" style="88"/>
    <col min="5142" max="5142" width="3.42578125" style="88" customWidth="1"/>
    <col min="5143" max="5143" width="9.140625" style="88"/>
    <col min="5144" max="5144" width="3.42578125" style="88" customWidth="1"/>
    <col min="5145" max="5145" width="3.85546875" style="88" customWidth="1"/>
    <col min="5146" max="5376" width="9.140625" style="88"/>
    <col min="5377" max="5377" width="1.28515625" style="88" customWidth="1"/>
    <col min="5378" max="5378" width="11.5703125" style="88" customWidth="1"/>
    <col min="5379" max="5379" width="14.28515625" style="88" customWidth="1"/>
    <col min="5380" max="5380" width="6.28515625" style="88" customWidth="1"/>
    <col min="5381" max="5381" width="4" style="88" customWidth="1"/>
    <col min="5382" max="5382" width="4.85546875" style="88" customWidth="1"/>
    <col min="5383" max="5383" width="5.28515625" style="88" customWidth="1"/>
    <col min="5384" max="5384" width="2" style="88" customWidth="1"/>
    <col min="5385" max="5386" width="12.140625" style="88" customWidth="1"/>
    <col min="5387" max="5387" width="12" style="88" customWidth="1"/>
    <col min="5388" max="5388" width="10.140625" style="88" customWidth="1"/>
    <col min="5389" max="5389" width="0.140625" style="88" customWidth="1"/>
    <col min="5390" max="5390" width="1" style="88" customWidth="1"/>
    <col min="5391" max="5391" width="7" style="88" customWidth="1"/>
    <col min="5392" max="5392" width="0.85546875" style="88" customWidth="1"/>
    <col min="5393" max="5393" width="3.28515625" style="88" customWidth="1"/>
    <col min="5394" max="5394" width="10.28515625" style="88" customWidth="1"/>
    <col min="5395" max="5395" width="1" style="88" customWidth="1"/>
    <col min="5396" max="5396" width="0" style="88" hidden="1" customWidth="1"/>
    <col min="5397" max="5397" width="9.140625" style="88"/>
    <col min="5398" max="5398" width="3.42578125" style="88" customWidth="1"/>
    <col min="5399" max="5399" width="9.140625" style="88"/>
    <col min="5400" max="5400" width="3.42578125" style="88" customWidth="1"/>
    <col min="5401" max="5401" width="3.85546875" style="88" customWidth="1"/>
    <col min="5402" max="5632" width="9.140625" style="88"/>
    <col min="5633" max="5633" width="1.28515625" style="88" customWidth="1"/>
    <col min="5634" max="5634" width="11.5703125" style="88" customWidth="1"/>
    <col min="5635" max="5635" width="14.28515625" style="88" customWidth="1"/>
    <col min="5636" max="5636" width="6.28515625" style="88" customWidth="1"/>
    <col min="5637" max="5637" width="4" style="88" customWidth="1"/>
    <col min="5638" max="5638" width="4.85546875" style="88" customWidth="1"/>
    <col min="5639" max="5639" width="5.28515625" style="88" customWidth="1"/>
    <col min="5640" max="5640" width="2" style="88" customWidth="1"/>
    <col min="5641" max="5642" width="12.140625" style="88" customWidth="1"/>
    <col min="5643" max="5643" width="12" style="88" customWidth="1"/>
    <col min="5644" max="5644" width="10.140625" style="88" customWidth="1"/>
    <col min="5645" max="5645" width="0.140625" style="88" customWidth="1"/>
    <col min="5646" max="5646" width="1" style="88" customWidth="1"/>
    <col min="5647" max="5647" width="7" style="88" customWidth="1"/>
    <col min="5648" max="5648" width="0.85546875" style="88" customWidth="1"/>
    <col min="5649" max="5649" width="3.28515625" style="88" customWidth="1"/>
    <col min="5650" max="5650" width="10.28515625" style="88" customWidth="1"/>
    <col min="5651" max="5651" width="1" style="88" customWidth="1"/>
    <col min="5652" max="5652" width="0" style="88" hidden="1" customWidth="1"/>
    <col min="5653" max="5653" width="9.140625" style="88"/>
    <col min="5654" max="5654" width="3.42578125" style="88" customWidth="1"/>
    <col min="5655" max="5655" width="9.140625" style="88"/>
    <col min="5656" max="5656" width="3.42578125" style="88" customWidth="1"/>
    <col min="5657" max="5657" width="3.85546875" style="88" customWidth="1"/>
    <col min="5658" max="5888" width="9.140625" style="88"/>
    <col min="5889" max="5889" width="1.28515625" style="88" customWidth="1"/>
    <col min="5890" max="5890" width="11.5703125" style="88" customWidth="1"/>
    <col min="5891" max="5891" width="14.28515625" style="88" customWidth="1"/>
    <col min="5892" max="5892" width="6.28515625" style="88" customWidth="1"/>
    <col min="5893" max="5893" width="4" style="88" customWidth="1"/>
    <col min="5894" max="5894" width="4.85546875" style="88" customWidth="1"/>
    <col min="5895" max="5895" width="5.28515625" style="88" customWidth="1"/>
    <col min="5896" max="5896" width="2" style="88" customWidth="1"/>
    <col min="5897" max="5898" width="12.140625" style="88" customWidth="1"/>
    <col min="5899" max="5899" width="12" style="88" customWidth="1"/>
    <col min="5900" max="5900" width="10.140625" style="88" customWidth="1"/>
    <col min="5901" max="5901" width="0.140625" style="88" customWidth="1"/>
    <col min="5902" max="5902" width="1" style="88" customWidth="1"/>
    <col min="5903" max="5903" width="7" style="88" customWidth="1"/>
    <col min="5904" max="5904" width="0.85546875" style="88" customWidth="1"/>
    <col min="5905" max="5905" width="3.28515625" style="88" customWidth="1"/>
    <col min="5906" max="5906" width="10.28515625" style="88" customWidth="1"/>
    <col min="5907" max="5907" width="1" style="88" customWidth="1"/>
    <col min="5908" max="5908" width="0" style="88" hidden="1" customWidth="1"/>
    <col min="5909" max="5909" width="9.140625" style="88"/>
    <col min="5910" max="5910" width="3.42578125" style="88" customWidth="1"/>
    <col min="5911" max="5911" width="9.140625" style="88"/>
    <col min="5912" max="5912" width="3.42578125" style="88" customWidth="1"/>
    <col min="5913" max="5913" width="3.85546875" style="88" customWidth="1"/>
    <col min="5914" max="6144" width="9.140625" style="88"/>
    <col min="6145" max="6145" width="1.28515625" style="88" customWidth="1"/>
    <col min="6146" max="6146" width="11.5703125" style="88" customWidth="1"/>
    <col min="6147" max="6147" width="14.28515625" style="88" customWidth="1"/>
    <col min="6148" max="6148" width="6.28515625" style="88" customWidth="1"/>
    <col min="6149" max="6149" width="4" style="88" customWidth="1"/>
    <col min="6150" max="6150" width="4.85546875" style="88" customWidth="1"/>
    <col min="6151" max="6151" width="5.28515625" style="88" customWidth="1"/>
    <col min="6152" max="6152" width="2" style="88" customWidth="1"/>
    <col min="6153" max="6154" width="12.140625" style="88" customWidth="1"/>
    <col min="6155" max="6155" width="12" style="88" customWidth="1"/>
    <col min="6156" max="6156" width="10.140625" style="88" customWidth="1"/>
    <col min="6157" max="6157" width="0.140625" style="88" customWidth="1"/>
    <col min="6158" max="6158" width="1" style="88" customWidth="1"/>
    <col min="6159" max="6159" width="7" style="88" customWidth="1"/>
    <col min="6160" max="6160" width="0.85546875" style="88" customWidth="1"/>
    <col min="6161" max="6161" width="3.28515625" style="88" customWidth="1"/>
    <col min="6162" max="6162" width="10.28515625" style="88" customWidth="1"/>
    <col min="6163" max="6163" width="1" style="88" customWidth="1"/>
    <col min="6164" max="6164" width="0" style="88" hidden="1" customWidth="1"/>
    <col min="6165" max="6165" width="9.140625" style="88"/>
    <col min="6166" max="6166" width="3.42578125" style="88" customWidth="1"/>
    <col min="6167" max="6167" width="9.140625" style="88"/>
    <col min="6168" max="6168" width="3.42578125" style="88" customWidth="1"/>
    <col min="6169" max="6169" width="3.85546875" style="88" customWidth="1"/>
    <col min="6170" max="6400" width="9.140625" style="88"/>
    <col min="6401" max="6401" width="1.28515625" style="88" customWidth="1"/>
    <col min="6402" max="6402" width="11.5703125" style="88" customWidth="1"/>
    <col min="6403" max="6403" width="14.28515625" style="88" customWidth="1"/>
    <col min="6404" max="6404" width="6.28515625" style="88" customWidth="1"/>
    <col min="6405" max="6405" width="4" style="88" customWidth="1"/>
    <col min="6406" max="6406" width="4.85546875" style="88" customWidth="1"/>
    <col min="6407" max="6407" width="5.28515625" style="88" customWidth="1"/>
    <col min="6408" max="6408" width="2" style="88" customWidth="1"/>
    <col min="6409" max="6410" width="12.140625" style="88" customWidth="1"/>
    <col min="6411" max="6411" width="12" style="88" customWidth="1"/>
    <col min="6412" max="6412" width="10.140625" style="88" customWidth="1"/>
    <col min="6413" max="6413" width="0.140625" style="88" customWidth="1"/>
    <col min="6414" max="6414" width="1" style="88" customWidth="1"/>
    <col min="6415" max="6415" width="7" style="88" customWidth="1"/>
    <col min="6416" max="6416" width="0.85546875" style="88" customWidth="1"/>
    <col min="6417" max="6417" width="3.28515625" style="88" customWidth="1"/>
    <col min="6418" max="6418" width="10.28515625" style="88" customWidth="1"/>
    <col min="6419" max="6419" width="1" style="88" customWidth="1"/>
    <col min="6420" max="6420" width="0" style="88" hidden="1" customWidth="1"/>
    <col min="6421" max="6421" width="9.140625" style="88"/>
    <col min="6422" max="6422" width="3.42578125" style="88" customWidth="1"/>
    <col min="6423" max="6423" width="9.140625" style="88"/>
    <col min="6424" max="6424" width="3.42578125" style="88" customWidth="1"/>
    <col min="6425" max="6425" width="3.85546875" style="88" customWidth="1"/>
    <col min="6426" max="6656" width="9.140625" style="88"/>
    <col min="6657" max="6657" width="1.28515625" style="88" customWidth="1"/>
    <col min="6658" max="6658" width="11.5703125" style="88" customWidth="1"/>
    <col min="6659" max="6659" width="14.28515625" style="88" customWidth="1"/>
    <col min="6660" max="6660" width="6.28515625" style="88" customWidth="1"/>
    <col min="6661" max="6661" width="4" style="88" customWidth="1"/>
    <col min="6662" max="6662" width="4.85546875" style="88" customWidth="1"/>
    <col min="6663" max="6663" width="5.28515625" style="88" customWidth="1"/>
    <col min="6664" max="6664" width="2" style="88" customWidth="1"/>
    <col min="6665" max="6666" width="12.140625" style="88" customWidth="1"/>
    <col min="6667" max="6667" width="12" style="88" customWidth="1"/>
    <col min="6668" max="6668" width="10.140625" style="88" customWidth="1"/>
    <col min="6669" max="6669" width="0.140625" style="88" customWidth="1"/>
    <col min="6670" max="6670" width="1" style="88" customWidth="1"/>
    <col min="6671" max="6671" width="7" style="88" customWidth="1"/>
    <col min="6672" max="6672" width="0.85546875" style="88" customWidth="1"/>
    <col min="6673" max="6673" width="3.28515625" style="88" customWidth="1"/>
    <col min="6674" max="6674" width="10.28515625" style="88" customWidth="1"/>
    <col min="6675" max="6675" width="1" style="88" customWidth="1"/>
    <col min="6676" max="6676" width="0" style="88" hidden="1" customWidth="1"/>
    <col min="6677" max="6677" width="9.140625" style="88"/>
    <col min="6678" max="6678" width="3.42578125" style="88" customWidth="1"/>
    <col min="6679" max="6679" width="9.140625" style="88"/>
    <col min="6680" max="6680" width="3.42578125" style="88" customWidth="1"/>
    <col min="6681" max="6681" width="3.85546875" style="88" customWidth="1"/>
    <col min="6682" max="6912" width="9.140625" style="88"/>
    <col min="6913" max="6913" width="1.28515625" style="88" customWidth="1"/>
    <col min="6914" max="6914" width="11.5703125" style="88" customWidth="1"/>
    <col min="6915" max="6915" width="14.28515625" style="88" customWidth="1"/>
    <col min="6916" max="6916" width="6.28515625" style="88" customWidth="1"/>
    <col min="6917" max="6917" width="4" style="88" customWidth="1"/>
    <col min="6918" max="6918" width="4.85546875" style="88" customWidth="1"/>
    <col min="6919" max="6919" width="5.28515625" style="88" customWidth="1"/>
    <col min="6920" max="6920" width="2" style="88" customWidth="1"/>
    <col min="6921" max="6922" width="12.140625" style="88" customWidth="1"/>
    <col min="6923" max="6923" width="12" style="88" customWidth="1"/>
    <col min="6924" max="6924" width="10.140625" style="88" customWidth="1"/>
    <col min="6925" max="6925" width="0.140625" style="88" customWidth="1"/>
    <col min="6926" max="6926" width="1" style="88" customWidth="1"/>
    <col min="6927" max="6927" width="7" style="88" customWidth="1"/>
    <col min="6928" max="6928" width="0.85546875" style="88" customWidth="1"/>
    <col min="6929" max="6929" width="3.28515625" style="88" customWidth="1"/>
    <col min="6930" max="6930" width="10.28515625" style="88" customWidth="1"/>
    <col min="6931" max="6931" width="1" style="88" customWidth="1"/>
    <col min="6932" max="6932" width="0" style="88" hidden="1" customWidth="1"/>
    <col min="6933" max="6933" width="9.140625" style="88"/>
    <col min="6934" max="6934" width="3.42578125" style="88" customWidth="1"/>
    <col min="6935" max="6935" width="9.140625" style="88"/>
    <col min="6936" max="6936" width="3.42578125" style="88" customWidth="1"/>
    <col min="6937" max="6937" width="3.85546875" style="88" customWidth="1"/>
    <col min="6938" max="7168" width="9.140625" style="88"/>
    <col min="7169" max="7169" width="1.28515625" style="88" customWidth="1"/>
    <col min="7170" max="7170" width="11.5703125" style="88" customWidth="1"/>
    <col min="7171" max="7171" width="14.28515625" style="88" customWidth="1"/>
    <col min="7172" max="7172" width="6.28515625" style="88" customWidth="1"/>
    <col min="7173" max="7173" width="4" style="88" customWidth="1"/>
    <col min="7174" max="7174" width="4.85546875" style="88" customWidth="1"/>
    <col min="7175" max="7175" width="5.28515625" style="88" customWidth="1"/>
    <col min="7176" max="7176" width="2" style="88" customWidth="1"/>
    <col min="7177" max="7178" width="12.140625" style="88" customWidth="1"/>
    <col min="7179" max="7179" width="12" style="88" customWidth="1"/>
    <col min="7180" max="7180" width="10.140625" style="88" customWidth="1"/>
    <col min="7181" max="7181" width="0.140625" style="88" customWidth="1"/>
    <col min="7182" max="7182" width="1" style="88" customWidth="1"/>
    <col min="7183" max="7183" width="7" style="88" customWidth="1"/>
    <col min="7184" max="7184" width="0.85546875" style="88" customWidth="1"/>
    <col min="7185" max="7185" width="3.28515625" style="88" customWidth="1"/>
    <col min="7186" max="7186" width="10.28515625" style="88" customWidth="1"/>
    <col min="7187" max="7187" width="1" style="88" customWidth="1"/>
    <col min="7188" max="7188" width="0" style="88" hidden="1" customWidth="1"/>
    <col min="7189" max="7189" width="9.140625" style="88"/>
    <col min="7190" max="7190" width="3.42578125" style="88" customWidth="1"/>
    <col min="7191" max="7191" width="9.140625" style="88"/>
    <col min="7192" max="7192" width="3.42578125" style="88" customWidth="1"/>
    <col min="7193" max="7193" width="3.85546875" style="88" customWidth="1"/>
    <col min="7194" max="7424" width="9.140625" style="88"/>
    <col min="7425" max="7425" width="1.28515625" style="88" customWidth="1"/>
    <col min="7426" max="7426" width="11.5703125" style="88" customWidth="1"/>
    <col min="7427" max="7427" width="14.28515625" style="88" customWidth="1"/>
    <col min="7428" max="7428" width="6.28515625" style="88" customWidth="1"/>
    <col min="7429" max="7429" width="4" style="88" customWidth="1"/>
    <col min="7430" max="7430" width="4.85546875" style="88" customWidth="1"/>
    <col min="7431" max="7431" width="5.28515625" style="88" customWidth="1"/>
    <col min="7432" max="7432" width="2" style="88" customWidth="1"/>
    <col min="7433" max="7434" width="12.140625" style="88" customWidth="1"/>
    <col min="7435" max="7435" width="12" style="88" customWidth="1"/>
    <col min="7436" max="7436" width="10.140625" style="88" customWidth="1"/>
    <col min="7437" max="7437" width="0.140625" style="88" customWidth="1"/>
    <col min="7438" max="7438" width="1" style="88" customWidth="1"/>
    <col min="7439" max="7439" width="7" style="88" customWidth="1"/>
    <col min="7440" max="7440" width="0.85546875" style="88" customWidth="1"/>
    <col min="7441" max="7441" width="3.28515625" style="88" customWidth="1"/>
    <col min="7442" max="7442" width="10.28515625" style="88" customWidth="1"/>
    <col min="7443" max="7443" width="1" style="88" customWidth="1"/>
    <col min="7444" max="7444" width="0" style="88" hidden="1" customWidth="1"/>
    <col min="7445" max="7445" width="9.140625" style="88"/>
    <col min="7446" max="7446" width="3.42578125" style="88" customWidth="1"/>
    <col min="7447" max="7447" width="9.140625" style="88"/>
    <col min="7448" max="7448" width="3.42578125" style="88" customWidth="1"/>
    <col min="7449" max="7449" width="3.85546875" style="88" customWidth="1"/>
    <col min="7450" max="7680" width="9.140625" style="88"/>
    <col min="7681" max="7681" width="1.28515625" style="88" customWidth="1"/>
    <col min="7682" max="7682" width="11.5703125" style="88" customWidth="1"/>
    <col min="7683" max="7683" width="14.28515625" style="88" customWidth="1"/>
    <col min="7684" max="7684" width="6.28515625" style="88" customWidth="1"/>
    <col min="7685" max="7685" width="4" style="88" customWidth="1"/>
    <col min="7686" max="7686" width="4.85546875" style="88" customWidth="1"/>
    <col min="7687" max="7687" width="5.28515625" style="88" customWidth="1"/>
    <col min="7688" max="7688" width="2" style="88" customWidth="1"/>
    <col min="7689" max="7690" width="12.140625" style="88" customWidth="1"/>
    <col min="7691" max="7691" width="12" style="88" customWidth="1"/>
    <col min="7692" max="7692" width="10.140625" style="88" customWidth="1"/>
    <col min="7693" max="7693" width="0.140625" style="88" customWidth="1"/>
    <col min="7694" max="7694" width="1" style="88" customWidth="1"/>
    <col min="7695" max="7695" width="7" style="88" customWidth="1"/>
    <col min="7696" max="7696" width="0.85546875" style="88" customWidth="1"/>
    <col min="7697" max="7697" width="3.28515625" style="88" customWidth="1"/>
    <col min="7698" max="7698" width="10.28515625" style="88" customWidth="1"/>
    <col min="7699" max="7699" width="1" style="88" customWidth="1"/>
    <col min="7700" max="7700" width="0" style="88" hidden="1" customWidth="1"/>
    <col min="7701" max="7701" width="9.140625" style="88"/>
    <col min="7702" max="7702" width="3.42578125" style="88" customWidth="1"/>
    <col min="7703" max="7703" width="9.140625" style="88"/>
    <col min="7704" max="7704" width="3.42578125" style="88" customWidth="1"/>
    <col min="7705" max="7705" width="3.85546875" style="88" customWidth="1"/>
    <col min="7706" max="7936" width="9.140625" style="88"/>
    <col min="7937" max="7937" width="1.28515625" style="88" customWidth="1"/>
    <col min="7938" max="7938" width="11.5703125" style="88" customWidth="1"/>
    <col min="7939" max="7939" width="14.28515625" style="88" customWidth="1"/>
    <col min="7940" max="7940" width="6.28515625" style="88" customWidth="1"/>
    <col min="7941" max="7941" width="4" style="88" customWidth="1"/>
    <col min="7942" max="7942" width="4.85546875" style="88" customWidth="1"/>
    <col min="7943" max="7943" width="5.28515625" style="88" customWidth="1"/>
    <col min="7944" max="7944" width="2" style="88" customWidth="1"/>
    <col min="7945" max="7946" width="12.140625" style="88" customWidth="1"/>
    <col min="7947" max="7947" width="12" style="88" customWidth="1"/>
    <col min="7948" max="7948" width="10.140625" style="88" customWidth="1"/>
    <col min="7949" max="7949" width="0.140625" style="88" customWidth="1"/>
    <col min="7950" max="7950" width="1" style="88" customWidth="1"/>
    <col min="7951" max="7951" width="7" style="88" customWidth="1"/>
    <col min="7952" max="7952" width="0.85546875" style="88" customWidth="1"/>
    <col min="7953" max="7953" width="3.28515625" style="88" customWidth="1"/>
    <col min="7954" max="7954" width="10.28515625" style="88" customWidth="1"/>
    <col min="7955" max="7955" width="1" style="88" customWidth="1"/>
    <col min="7956" max="7956" width="0" style="88" hidden="1" customWidth="1"/>
    <col min="7957" max="7957" width="9.140625" style="88"/>
    <col min="7958" max="7958" width="3.42578125" style="88" customWidth="1"/>
    <col min="7959" max="7959" width="9.140625" style="88"/>
    <col min="7960" max="7960" width="3.42578125" style="88" customWidth="1"/>
    <col min="7961" max="7961" width="3.85546875" style="88" customWidth="1"/>
    <col min="7962" max="8192" width="9.140625" style="88"/>
    <col min="8193" max="8193" width="1.28515625" style="88" customWidth="1"/>
    <col min="8194" max="8194" width="11.5703125" style="88" customWidth="1"/>
    <col min="8195" max="8195" width="14.28515625" style="88" customWidth="1"/>
    <col min="8196" max="8196" width="6.28515625" style="88" customWidth="1"/>
    <col min="8197" max="8197" width="4" style="88" customWidth="1"/>
    <col min="8198" max="8198" width="4.85546875" style="88" customWidth="1"/>
    <col min="8199" max="8199" width="5.28515625" style="88" customWidth="1"/>
    <col min="8200" max="8200" width="2" style="88" customWidth="1"/>
    <col min="8201" max="8202" width="12.140625" style="88" customWidth="1"/>
    <col min="8203" max="8203" width="12" style="88" customWidth="1"/>
    <col min="8204" max="8204" width="10.140625" style="88" customWidth="1"/>
    <col min="8205" max="8205" width="0.140625" style="88" customWidth="1"/>
    <col min="8206" max="8206" width="1" style="88" customWidth="1"/>
    <col min="8207" max="8207" width="7" style="88" customWidth="1"/>
    <col min="8208" max="8208" width="0.85546875" style="88" customWidth="1"/>
    <col min="8209" max="8209" width="3.28515625" style="88" customWidth="1"/>
    <col min="8210" max="8210" width="10.28515625" style="88" customWidth="1"/>
    <col min="8211" max="8211" width="1" style="88" customWidth="1"/>
    <col min="8212" max="8212" width="0" style="88" hidden="1" customWidth="1"/>
    <col min="8213" max="8213" width="9.140625" style="88"/>
    <col min="8214" max="8214" width="3.42578125" style="88" customWidth="1"/>
    <col min="8215" max="8215" width="9.140625" style="88"/>
    <col min="8216" max="8216" width="3.42578125" style="88" customWidth="1"/>
    <col min="8217" max="8217" width="3.85546875" style="88" customWidth="1"/>
    <col min="8218" max="8448" width="9.140625" style="88"/>
    <col min="8449" max="8449" width="1.28515625" style="88" customWidth="1"/>
    <col min="8450" max="8450" width="11.5703125" style="88" customWidth="1"/>
    <col min="8451" max="8451" width="14.28515625" style="88" customWidth="1"/>
    <col min="8452" max="8452" width="6.28515625" style="88" customWidth="1"/>
    <col min="8453" max="8453" width="4" style="88" customWidth="1"/>
    <col min="8454" max="8454" width="4.85546875" style="88" customWidth="1"/>
    <col min="8455" max="8455" width="5.28515625" style="88" customWidth="1"/>
    <col min="8456" max="8456" width="2" style="88" customWidth="1"/>
    <col min="8457" max="8458" width="12.140625" style="88" customWidth="1"/>
    <col min="8459" max="8459" width="12" style="88" customWidth="1"/>
    <col min="8460" max="8460" width="10.140625" style="88" customWidth="1"/>
    <col min="8461" max="8461" width="0.140625" style="88" customWidth="1"/>
    <col min="8462" max="8462" width="1" style="88" customWidth="1"/>
    <col min="8463" max="8463" width="7" style="88" customWidth="1"/>
    <col min="8464" max="8464" width="0.85546875" style="88" customWidth="1"/>
    <col min="8465" max="8465" width="3.28515625" style="88" customWidth="1"/>
    <col min="8466" max="8466" width="10.28515625" style="88" customWidth="1"/>
    <col min="8467" max="8467" width="1" style="88" customWidth="1"/>
    <col min="8468" max="8468" width="0" style="88" hidden="1" customWidth="1"/>
    <col min="8469" max="8469" width="9.140625" style="88"/>
    <col min="8470" max="8470" width="3.42578125" style="88" customWidth="1"/>
    <col min="8471" max="8471" width="9.140625" style="88"/>
    <col min="8472" max="8472" width="3.42578125" style="88" customWidth="1"/>
    <col min="8473" max="8473" width="3.85546875" style="88" customWidth="1"/>
    <col min="8474" max="8704" width="9.140625" style="88"/>
    <col min="8705" max="8705" width="1.28515625" style="88" customWidth="1"/>
    <col min="8706" max="8706" width="11.5703125" style="88" customWidth="1"/>
    <col min="8707" max="8707" width="14.28515625" style="88" customWidth="1"/>
    <col min="8708" max="8708" width="6.28515625" style="88" customWidth="1"/>
    <col min="8709" max="8709" width="4" style="88" customWidth="1"/>
    <col min="8710" max="8710" width="4.85546875" style="88" customWidth="1"/>
    <col min="8711" max="8711" width="5.28515625" style="88" customWidth="1"/>
    <col min="8712" max="8712" width="2" style="88" customWidth="1"/>
    <col min="8713" max="8714" width="12.140625" style="88" customWidth="1"/>
    <col min="8715" max="8715" width="12" style="88" customWidth="1"/>
    <col min="8716" max="8716" width="10.140625" style="88" customWidth="1"/>
    <col min="8717" max="8717" width="0.140625" style="88" customWidth="1"/>
    <col min="8718" max="8718" width="1" style="88" customWidth="1"/>
    <col min="8719" max="8719" width="7" style="88" customWidth="1"/>
    <col min="8720" max="8720" width="0.85546875" style="88" customWidth="1"/>
    <col min="8721" max="8721" width="3.28515625" style="88" customWidth="1"/>
    <col min="8722" max="8722" width="10.28515625" style="88" customWidth="1"/>
    <col min="8723" max="8723" width="1" style="88" customWidth="1"/>
    <col min="8724" max="8724" width="0" style="88" hidden="1" customWidth="1"/>
    <col min="8725" max="8725" width="9.140625" style="88"/>
    <col min="8726" max="8726" width="3.42578125" style="88" customWidth="1"/>
    <col min="8727" max="8727" width="9.140625" style="88"/>
    <col min="8728" max="8728" width="3.42578125" style="88" customWidth="1"/>
    <col min="8729" max="8729" width="3.85546875" style="88" customWidth="1"/>
    <col min="8730" max="8960" width="9.140625" style="88"/>
    <col min="8961" max="8961" width="1.28515625" style="88" customWidth="1"/>
    <col min="8962" max="8962" width="11.5703125" style="88" customWidth="1"/>
    <col min="8963" max="8963" width="14.28515625" style="88" customWidth="1"/>
    <col min="8964" max="8964" width="6.28515625" style="88" customWidth="1"/>
    <col min="8965" max="8965" width="4" style="88" customWidth="1"/>
    <col min="8966" max="8966" width="4.85546875" style="88" customWidth="1"/>
    <col min="8967" max="8967" width="5.28515625" style="88" customWidth="1"/>
    <col min="8968" max="8968" width="2" style="88" customWidth="1"/>
    <col min="8969" max="8970" width="12.140625" style="88" customWidth="1"/>
    <col min="8971" max="8971" width="12" style="88" customWidth="1"/>
    <col min="8972" max="8972" width="10.140625" style="88" customWidth="1"/>
    <col min="8973" max="8973" width="0.140625" style="88" customWidth="1"/>
    <col min="8974" max="8974" width="1" style="88" customWidth="1"/>
    <col min="8975" max="8975" width="7" style="88" customWidth="1"/>
    <col min="8976" max="8976" width="0.85546875" style="88" customWidth="1"/>
    <col min="8977" max="8977" width="3.28515625" style="88" customWidth="1"/>
    <col min="8978" max="8978" width="10.28515625" style="88" customWidth="1"/>
    <col min="8979" max="8979" width="1" style="88" customWidth="1"/>
    <col min="8980" max="8980" width="0" style="88" hidden="1" customWidth="1"/>
    <col min="8981" max="8981" width="9.140625" style="88"/>
    <col min="8982" max="8982" width="3.42578125" style="88" customWidth="1"/>
    <col min="8983" max="8983" width="9.140625" style="88"/>
    <col min="8984" max="8984" width="3.42578125" style="88" customWidth="1"/>
    <col min="8985" max="8985" width="3.85546875" style="88" customWidth="1"/>
    <col min="8986" max="9216" width="9.140625" style="88"/>
    <col min="9217" max="9217" width="1.28515625" style="88" customWidth="1"/>
    <col min="9218" max="9218" width="11.5703125" style="88" customWidth="1"/>
    <col min="9219" max="9219" width="14.28515625" style="88" customWidth="1"/>
    <col min="9220" max="9220" width="6.28515625" style="88" customWidth="1"/>
    <col min="9221" max="9221" width="4" style="88" customWidth="1"/>
    <col min="9222" max="9222" width="4.85546875" style="88" customWidth="1"/>
    <col min="9223" max="9223" width="5.28515625" style="88" customWidth="1"/>
    <col min="9224" max="9224" width="2" style="88" customWidth="1"/>
    <col min="9225" max="9226" width="12.140625" style="88" customWidth="1"/>
    <col min="9227" max="9227" width="12" style="88" customWidth="1"/>
    <col min="9228" max="9228" width="10.140625" style="88" customWidth="1"/>
    <col min="9229" max="9229" width="0.140625" style="88" customWidth="1"/>
    <col min="9230" max="9230" width="1" style="88" customWidth="1"/>
    <col min="9231" max="9231" width="7" style="88" customWidth="1"/>
    <col min="9232" max="9232" width="0.85546875" style="88" customWidth="1"/>
    <col min="9233" max="9233" width="3.28515625" style="88" customWidth="1"/>
    <col min="9234" max="9234" width="10.28515625" style="88" customWidth="1"/>
    <col min="9235" max="9235" width="1" style="88" customWidth="1"/>
    <col min="9236" max="9236" width="0" style="88" hidden="1" customWidth="1"/>
    <col min="9237" max="9237" width="9.140625" style="88"/>
    <col min="9238" max="9238" width="3.42578125" style="88" customWidth="1"/>
    <col min="9239" max="9239" width="9.140625" style="88"/>
    <col min="9240" max="9240" width="3.42578125" style="88" customWidth="1"/>
    <col min="9241" max="9241" width="3.85546875" style="88" customWidth="1"/>
    <col min="9242" max="9472" width="9.140625" style="88"/>
    <col min="9473" max="9473" width="1.28515625" style="88" customWidth="1"/>
    <col min="9474" max="9474" width="11.5703125" style="88" customWidth="1"/>
    <col min="9475" max="9475" width="14.28515625" style="88" customWidth="1"/>
    <col min="9476" max="9476" width="6.28515625" style="88" customWidth="1"/>
    <col min="9477" max="9477" width="4" style="88" customWidth="1"/>
    <col min="9478" max="9478" width="4.85546875" style="88" customWidth="1"/>
    <col min="9479" max="9479" width="5.28515625" style="88" customWidth="1"/>
    <col min="9480" max="9480" width="2" style="88" customWidth="1"/>
    <col min="9481" max="9482" width="12.140625" style="88" customWidth="1"/>
    <col min="9483" max="9483" width="12" style="88" customWidth="1"/>
    <col min="9484" max="9484" width="10.140625" style="88" customWidth="1"/>
    <col min="9485" max="9485" width="0.140625" style="88" customWidth="1"/>
    <col min="9486" max="9486" width="1" style="88" customWidth="1"/>
    <col min="9487" max="9487" width="7" style="88" customWidth="1"/>
    <col min="9488" max="9488" width="0.85546875" style="88" customWidth="1"/>
    <col min="9489" max="9489" width="3.28515625" style="88" customWidth="1"/>
    <col min="9490" max="9490" width="10.28515625" style="88" customWidth="1"/>
    <col min="9491" max="9491" width="1" style="88" customWidth="1"/>
    <col min="9492" max="9492" width="0" style="88" hidden="1" customWidth="1"/>
    <col min="9493" max="9493" width="9.140625" style="88"/>
    <col min="9494" max="9494" width="3.42578125" style="88" customWidth="1"/>
    <col min="9495" max="9495" width="9.140625" style="88"/>
    <col min="9496" max="9496" width="3.42578125" style="88" customWidth="1"/>
    <col min="9497" max="9497" width="3.85546875" style="88" customWidth="1"/>
    <col min="9498" max="9728" width="9.140625" style="88"/>
    <col min="9729" max="9729" width="1.28515625" style="88" customWidth="1"/>
    <col min="9730" max="9730" width="11.5703125" style="88" customWidth="1"/>
    <col min="9731" max="9731" width="14.28515625" style="88" customWidth="1"/>
    <col min="9732" max="9732" width="6.28515625" style="88" customWidth="1"/>
    <col min="9733" max="9733" width="4" style="88" customWidth="1"/>
    <col min="9734" max="9734" width="4.85546875" style="88" customWidth="1"/>
    <col min="9735" max="9735" width="5.28515625" style="88" customWidth="1"/>
    <col min="9736" max="9736" width="2" style="88" customWidth="1"/>
    <col min="9737" max="9738" width="12.140625" style="88" customWidth="1"/>
    <col min="9739" max="9739" width="12" style="88" customWidth="1"/>
    <col min="9740" max="9740" width="10.140625" style="88" customWidth="1"/>
    <col min="9741" max="9741" width="0.140625" style="88" customWidth="1"/>
    <col min="9742" max="9742" width="1" style="88" customWidth="1"/>
    <col min="9743" max="9743" width="7" style="88" customWidth="1"/>
    <col min="9744" max="9744" width="0.85546875" style="88" customWidth="1"/>
    <col min="9745" max="9745" width="3.28515625" style="88" customWidth="1"/>
    <col min="9746" max="9746" width="10.28515625" style="88" customWidth="1"/>
    <col min="9747" max="9747" width="1" style="88" customWidth="1"/>
    <col min="9748" max="9748" width="0" style="88" hidden="1" customWidth="1"/>
    <col min="9749" max="9749" width="9.140625" style="88"/>
    <col min="9750" max="9750" width="3.42578125" style="88" customWidth="1"/>
    <col min="9751" max="9751" width="9.140625" style="88"/>
    <col min="9752" max="9752" width="3.42578125" style="88" customWidth="1"/>
    <col min="9753" max="9753" width="3.85546875" style="88" customWidth="1"/>
    <col min="9754" max="9984" width="9.140625" style="88"/>
    <col min="9985" max="9985" width="1.28515625" style="88" customWidth="1"/>
    <col min="9986" max="9986" width="11.5703125" style="88" customWidth="1"/>
    <col min="9987" max="9987" width="14.28515625" style="88" customWidth="1"/>
    <col min="9988" max="9988" width="6.28515625" style="88" customWidth="1"/>
    <col min="9989" max="9989" width="4" style="88" customWidth="1"/>
    <col min="9990" max="9990" width="4.85546875" style="88" customWidth="1"/>
    <col min="9991" max="9991" width="5.28515625" style="88" customWidth="1"/>
    <col min="9992" max="9992" width="2" style="88" customWidth="1"/>
    <col min="9993" max="9994" width="12.140625" style="88" customWidth="1"/>
    <col min="9995" max="9995" width="12" style="88" customWidth="1"/>
    <col min="9996" max="9996" width="10.140625" style="88" customWidth="1"/>
    <col min="9997" max="9997" width="0.140625" style="88" customWidth="1"/>
    <col min="9998" max="9998" width="1" style="88" customWidth="1"/>
    <col min="9999" max="9999" width="7" style="88" customWidth="1"/>
    <col min="10000" max="10000" width="0.85546875" style="88" customWidth="1"/>
    <col min="10001" max="10001" width="3.28515625" style="88" customWidth="1"/>
    <col min="10002" max="10002" width="10.28515625" style="88" customWidth="1"/>
    <col min="10003" max="10003" width="1" style="88" customWidth="1"/>
    <col min="10004" max="10004" width="0" style="88" hidden="1" customWidth="1"/>
    <col min="10005" max="10005" width="9.140625" style="88"/>
    <col min="10006" max="10006" width="3.42578125" style="88" customWidth="1"/>
    <col min="10007" max="10007" width="9.140625" style="88"/>
    <col min="10008" max="10008" width="3.42578125" style="88" customWidth="1"/>
    <col min="10009" max="10009" width="3.85546875" style="88" customWidth="1"/>
    <col min="10010" max="10240" width="9.140625" style="88"/>
    <col min="10241" max="10241" width="1.28515625" style="88" customWidth="1"/>
    <col min="10242" max="10242" width="11.5703125" style="88" customWidth="1"/>
    <col min="10243" max="10243" width="14.28515625" style="88" customWidth="1"/>
    <col min="10244" max="10244" width="6.28515625" style="88" customWidth="1"/>
    <col min="10245" max="10245" width="4" style="88" customWidth="1"/>
    <col min="10246" max="10246" width="4.85546875" style="88" customWidth="1"/>
    <col min="10247" max="10247" width="5.28515625" style="88" customWidth="1"/>
    <col min="10248" max="10248" width="2" style="88" customWidth="1"/>
    <col min="10249" max="10250" width="12.140625" style="88" customWidth="1"/>
    <col min="10251" max="10251" width="12" style="88" customWidth="1"/>
    <col min="10252" max="10252" width="10.140625" style="88" customWidth="1"/>
    <col min="10253" max="10253" width="0.140625" style="88" customWidth="1"/>
    <col min="10254" max="10254" width="1" style="88" customWidth="1"/>
    <col min="10255" max="10255" width="7" style="88" customWidth="1"/>
    <col min="10256" max="10256" width="0.85546875" style="88" customWidth="1"/>
    <col min="10257" max="10257" width="3.28515625" style="88" customWidth="1"/>
    <col min="10258" max="10258" width="10.28515625" style="88" customWidth="1"/>
    <col min="10259" max="10259" width="1" style="88" customWidth="1"/>
    <col min="10260" max="10260" width="0" style="88" hidden="1" customWidth="1"/>
    <col min="10261" max="10261" width="9.140625" style="88"/>
    <col min="10262" max="10262" width="3.42578125" style="88" customWidth="1"/>
    <col min="10263" max="10263" width="9.140625" style="88"/>
    <col min="10264" max="10264" width="3.42578125" style="88" customWidth="1"/>
    <col min="10265" max="10265" width="3.85546875" style="88" customWidth="1"/>
    <col min="10266" max="10496" width="9.140625" style="88"/>
    <col min="10497" max="10497" width="1.28515625" style="88" customWidth="1"/>
    <col min="10498" max="10498" width="11.5703125" style="88" customWidth="1"/>
    <col min="10499" max="10499" width="14.28515625" style="88" customWidth="1"/>
    <col min="10500" max="10500" width="6.28515625" style="88" customWidth="1"/>
    <col min="10501" max="10501" width="4" style="88" customWidth="1"/>
    <col min="10502" max="10502" width="4.85546875" style="88" customWidth="1"/>
    <col min="10503" max="10503" width="5.28515625" style="88" customWidth="1"/>
    <col min="10504" max="10504" width="2" style="88" customWidth="1"/>
    <col min="10505" max="10506" width="12.140625" style="88" customWidth="1"/>
    <col min="10507" max="10507" width="12" style="88" customWidth="1"/>
    <col min="10508" max="10508" width="10.140625" style="88" customWidth="1"/>
    <col min="10509" max="10509" width="0.140625" style="88" customWidth="1"/>
    <col min="10510" max="10510" width="1" style="88" customWidth="1"/>
    <col min="10511" max="10511" width="7" style="88" customWidth="1"/>
    <col min="10512" max="10512" width="0.85546875" style="88" customWidth="1"/>
    <col min="10513" max="10513" width="3.28515625" style="88" customWidth="1"/>
    <col min="10514" max="10514" width="10.28515625" style="88" customWidth="1"/>
    <col min="10515" max="10515" width="1" style="88" customWidth="1"/>
    <col min="10516" max="10516" width="0" style="88" hidden="1" customWidth="1"/>
    <col min="10517" max="10517" width="9.140625" style="88"/>
    <col min="10518" max="10518" width="3.42578125" style="88" customWidth="1"/>
    <col min="10519" max="10519" width="9.140625" style="88"/>
    <col min="10520" max="10520" width="3.42578125" style="88" customWidth="1"/>
    <col min="10521" max="10521" width="3.85546875" style="88" customWidth="1"/>
    <col min="10522" max="10752" width="9.140625" style="88"/>
    <col min="10753" max="10753" width="1.28515625" style="88" customWidth="1"/>
    <col min="10754" max="10754" width="11.5703125" style="88" customWidth="1"/>
    <col min="10755" max="10755" width="14.28515625" style="88" customWidth="1"/>
    <col min="10756" max="10756" width="6.28515625" style="88" customWidth="1"/>
    <col min="10757" max="10757" width="4" style="88" customWidth="1"/>
    <col min="10758" max="10758" width="4.85546875" style="88" customWidth="1"/>
    <col min="10759" max="10759" width="5.28515625" style="88" customWidth="1"/>
    <col min="10760" max="10760" width="2" style="88" customWidth="1"/>
    <col min="10761" max="10762" width="12.140625" style="88" customWidth="1"/>
    <col min="10763" max="10763" width="12" style="88" customWidth="1"/>
    <col min="10764" max="10764" width="10.140625" style="88" customWidth="1"/>
    <col min="10765" max="10765" width="0.140625" style="88" customWidth="1"/>
    <col min="10766" max="10766" width="1" style="88" customWidth="1"/>
    <col min="10767" max="10767" width="7" style="88" customWidth="1"/>
    <col min="10768" max="10768" width="0.85546875" style="88" customWidth="1"/>
    <col min="10769" max="10769" width="3.28515625" style="88" customWidth="1"/>
    <col min="10770" max="10770" width="10.28515625" style="88" customWidth="1"/>
    <col min="10771" max="10771" width="1" style="88" customWidth="1"/>
    <col min="10772" max="10772" width="0" style="88" hidden="1" customWidth="1"/>
    <col min="10773" max="10773" width="9.140625" style="88"/>
    <col min="10774" max="10774" width="3.42578125" style="88" customWidth="1"/>
    <col min="10775" max="10775" width="9.140625" style="88"/>
    <col min="10776" max="10776" width="3.42578125" style="88" customWidth="1"/>
    <col min="10777" max="10777" width="3.85546875" style="88" customWidth="1"/>
    <col min="10778" max="11008" width="9.140625" style="88"/>
    <col min="11009" max="11009" width="1.28515625" style="88" customWidth="1"/>
    <col min="11010" max="11010" width="11.5703125" style="88" customWidth="1"/>
    <col min="11011" max="11011" width="14.28515625" style="88" customWidth="1"/>
    <col min="11012" max="11012" width="6.28515625" style="88" customWidth="1"/>
    <col min="11013" max="11013" width="4" style="88" customWidth="1"/>
    <col min="11014" max="11014" width="4.85546875" style="88" customWidth="1"/>
    <col min="11015" max="11015" width="5.28515625" style="88" customWidth="1"/>
    <col min="11016" max="11016" width="2" style="88" customWidth="1"/>
    <col min="11017" max="11018" width="12.140625" style="88" customWidth="1"/>
    <col min="11019" max="11019" width="12" style="88" customWidth="1"/>
    <col min="11020" max="11020" width="10.140625" style="88" customWidth="1"/>
    <col min="11021" max="11021" width="0.140625" style="88" customWidth="1"/>
    <col min="11022" max="11022" width="1" style="88" customWidth="1"/>
    <col min="11023" max="11023" width="7" style="88" customWidth="1"/>
    <col min="11024" max="11024" width="0.85546875" style="88" customWidth="1"/>
    <col min="11025" max="11025" width="3.28515625" style="88" customWidth="1"/>
    <col min="11026" max="11026" width="10.28515625" style="88" customWidth="1"/>
    <col min="11027" max="11027" width="1" style="88" customWidth="1"/>
    <col min="11028" max="11028" width="0" style="88" hidden="1" customWidth="1"/>
    <col min="11029" max="11029" width="9.140625" style="88"/>
    <col min="11030" max="11030" width="3.42578125" style="88" customWidth="1"/>
    <col min="11031" max="11031" width="9.140625" style="88"/>
    <col min="11032" max="11032" width="3.42578125" style="88" customWidth="1"/>
    <col min="11033" max="11033" width="3.85546875" style="88" customWidth="1"/>
    <col min="11034" max="11264" width="9.140625" style="88"/>
    <col min="11265" max="11265" width="1.28515625" style="88" customWidth="1"/>
    <col min="11266" max="11266" width="11.5703125" style="88" customWidth="1"/>
    <col min="11267" max="11267" width="14.28515625" style="88" customWidth="1"/>
    <col min="11268" max="11268" width="6.28515625" style="88" customWidth="1"/>
    <col min="11269" max="11269" width="4" style="88" customWidth="1"/>
    <col min="11270" max="11270" width="4.85546875" style="88" customWidth="1"/>
    <col min="11271" max="11271" width="5.28515625" style="88" customWidth="1"/>
    <col min="11272" max="11272" width="2" style="88" customWidth="1"/>
    <col min="11273" max="11274" width="12.140625" style="88" customWidth="1"/>
    <col min="11275" max="11275" width="12" style="88" customWidth="1"/>
    <col min="11276" max="11276" width="10.140625" style="88" customWidth="1"/>
    <col min="11277" max="11277" width="0.140625" style="88" customWidth="1"/>
    <col min="11278" max="11278" width="1" style="88" customWidth="1"/>
    <col min="11279" max="11279" width="7" style="88" customWidth="1"/>
    <col min="11280" max="11280" width="0.85546875" style="88" customWidth="1"/>
    <col min="11281" max="11281" width="3.28515625" style="88" customWidth="1"/>
    <col min="11282" max="11282" width="10.28515625" style="88" customWidth="1"/>
    <col min="11283" max="11283" width="1" style="88" customWidth="1"/>
    <col min="11284" max="11284" width="0" style="88" hidden="1" customWidth="1"/>
    <col min="11285" max="11285" width="9.140625" style="88"/>
    <col min="11286" max="11286" width="3.42578125" style="88" customWidth="1"/>
    <col min="11287" max="11287" width="9.140625" style="88"/>
    <col min="11288" max="11288" width="3.42578125" style="88" customWidth="1"/>
    <col min="11289" max="11289" width="3.85546875" style="88" customWidth="1"/>
    <col min="11290" max="11520" width="9.140625" style="88"/>
    <col min="11521" max="11521" width="1.28515625" style="88" customWidth="1"/>
    <col min="11522" max="11522" width="11.5703125" style="88" customWidth="1"/>
    <col min="11523" max="11523" width="14.28515625" style="88" customWidth="1"/>
    <col min="11524" max="11524" width="6.28515625" style="88" customWidth="1"/>
    <col min="11525" max="11525" width="4" style="88" customWidth="1"/>
    <col min="11526" max="11526" width="4.85546875" style="88" customWidth="1"/>
    <col min="11527" max="11527" width="5.28515625" style="88" customWidth="1"/>
    <col min="11528" max="11528" width="2" style="88" customWidth="1"/>
    <col min="11529" max="11530" width="12.140625" style="88" customWidth="1"/>
    <col min="11531" max="11531" width="12" style="88" customWidth="1"/>
    <col min="11532" max="11532" width="10.140625" style="88" customWidth="1"/>
    <col min="11533" max="11533" width="0.140625" style="88" customWidth="1"/>
    <col min="11534" max="11534" width="1" style="88" customWidth="1"/>
    <col min="11535" max="11535" width="7" style="88" customWidth="1"/>
    <col min="11536" max="11536" width="0.85546875" style="88" customWidth="1"/>
    <col min="11537" max="11537" width="3.28515625" style="88" customWidth="1"/>
    <col min="11538" max="11538" width="10.28515625" style="88" customWidth="1"/>
    <col min="11539" max="11539" width="1" style="88" customWidth="1"/>
    <col min="11540" max="11540" width="0" style="88" hidden="1" customWidth="1"/>
    <col min="11541" max="11541" width="9.140625" style="88"/>
    <col min="11542" max="11542" width="3.42578125" style="88" customWidth="1"/>
    <col min="11543" max="11543" width="9.140625" style="88"/>
    <col min="11544" max="11544" width="3.42578125" style="88" customWidth="1"/>
    <col min="11545" max="11545" width="3.85546875" style="88" customWidth="1"/>
    <col min="11546" max="11776" width="9.140625" style="88"/>
    <col min="11777" max="11777" width="1.28515625" style="88" customWidth="1"/>
    <col min="11778" max="11778" width="11.5703125" style="88" customWidth="1"/>
    <col min="11779" max="11779" width="14.28515625" style="88" customWidth="1"/>
    <col min="11780" max="11780" width="6.28515625" style="88" customWidth="1"/>
    <col min="11781" max="11781" width="4" style="88" customWidth="1"/>
    <col min="11782" max="11782" width="4.85546875" style="88" customWidth="1"/>
    <col min="11783" max="11783" width="5.28515625" style="88" customWidth="1"/>
    <col min="11784" max="11784" width="2" style="88" customWidth="1"/>
    <col min="11785" max="11786" width="12.140625" style="88" customWidth="1"/>
    <col min="11787" max="11787" width="12" style="88" customWidth="1"/>
    <col min="11788" max="11788" width="10.140625" style="88" customWidth="1"/>
    <col min="11789" max="11789" width="0.140625" style="88" customWidth="1"/>
    <col min="11790" max="11790" width="1" style="88" customWidth="1"/>
    <col min="11791" max="11791" width="7" style="88" customWidth="1"/>
    <col min="11792" max="11792" width="0.85546875" style="88" customWidth="1"/>
    <col min="11793" max="11793" width="3.28515625" style="88" customWidth="1"/>
    <col min="11794" max="11794" width="10.28515625" style="88" customWidth="1"/>
    <col min="11795" max="11795" width="1" style="88" customWidth="1"/>
    <col min="11796" max="11796" width="0" style="88" hidden="1" customWidth="1"/>
    <col min="11797" max="11797" width="9.140625" style="88"/>
    <col min="11798" max="11798" width="3.42578125" style="88" customWidth="1"/>
    <col min="11799" max="11799" width="9.140625" style="88"/>
    <col min="11800" max="11800" width="3.42578125" style="88" customWidth="1"/>
    <col min="11801" max="11801" width="3.85546875" style="88" customWidth="1"/>
    <col min="11802" max="12032" width="9.140625" style="88"/>
    <col min="12033" max="12033" width="1.28515625" style="88" customWidth="1"/>
    <col min="12034" max="12034" width="11.5703125" style="88" customWidth="1"/>
    <col min="12035" max="12035" width="14.28515625" style="88" customWidth="1"/>
    <col min="12036" max="12036" width="6.28515625" style="88" customWidth="1"/>
    <col min="12037" max="12037" width="4" style="88" customWidth="1"/>
    <col min="12038" max="12038" width="4.85546875" style="88" customWidth="1"/>
    <col min="12039" max="12039" width="5.28515625" style="88" customWidth="1"/>
    <col min="12040" max="12040" width="2" style="88" customWidth="1"/>
    <col min="12041" max="12042" width="12.140625" style="88" customWidth="1"/>
    <col min="12043" max="12043" width="12" style="88" customWidth="1"/>
    <col min="12044" max="12044" width="10.140625" style="88" customWidth="1"/>
    <col min="12045" max="12045" width="0.140625" style="88" customWidth="1"/>
    <col min="12046" max="12046" width="1" style="88" customWidth="1"/>
    <col min="12047" max="12047" width="7" style="88" customWidth="1"/>
    <col min="12048" max="12048" width="0.85546875" style="88" customWidth="1"/>
    <col min="12049" max="12049" width="3.28515625" style="88" customWidth="1"/>
    <col min="12050" max="12050" width="10.28515625" style="88" customWidth="1"/>
    <col min="12051" max="12051" width="1" style="88" customWidth="1"/>
    <col min="12052" max="12052" width="0" style="88" hidden="1" customWidth="1"/>
    <col min="12053" max="12053" width="9.140625" style="88"/>
    <col min="12054" max="12054" width="3.42578125" style="88" customWidth="1"/>
    <col min="12055" max="12055" width="9.140625" style="88"/>
    <col min="12056" max="12056" width="3.42578125" style="88" customWidth="1"/>
    <col min="12057" max="12057" width="3.85546875" style="88" customWidth="1"/>
    <col min="12058" max="12288" width="9.140625" style="88"/>
    <col min="12289" max="12289" width="1.28515625" style="88" customWidth="1"/>
    <col min="12290" max="12290" width="11.5703125" style="88" customWidth="1"/>
    <col min="12291" max="12291" width="14.28515625" style="88" customWidth="1"/>
    <col min="12292" max="12292" width="6.28515625" style="88" customWidth="1"/>
    <col min="12293" max="12293" width="4" style="88" customWidth="1"/>
    <col min="12294" max="12294" width="4.85546875" style="88" customWidth="1"/>
    <col min="12295" max="12295" width="5.28515625" style="88" customWidth="1"/>
    <col min="12296" max="12296" width="2" style="88" customWidth="1"/>
    <col min="12297" max="12298" width="12.140625" style="88" customWidth="1"/>
    <col min="12299" max="12299" width="12" style="88" customWidth="1"/>
    <col min="12300" max="12300" width="10.140625" style="88" customWidth="1"/>
    <col min="12301" max="12301" width="0.140625" style="88" customWidth="1"/>
    <col min="12302" max="12302" width="1" style="88" customWidth="1"/>
    <col min="12303" max="12303" width="7" style="88" customWidth="1"/>
    <col min="12304" max="12304" width="0.85546875" style="88" customWidth="1"/>
    <col min="12305" max="12305" width="3.28515625" style="88" customWidth="1"/>
    <col min="12306" max="12306" width="10.28515625" style="88" customWidth="1"/>
    <col min="12307" max="12307" width="1" style="88" customWidth="1"/>
    <col min="12308" max="12308" width="0" style="88" hidden="1" customWidth="1"/>
    <col min="12309" max="12309" width="9.140625" style="88"/>
    <col min="12310" max="12310" width="3.42578125" style="88" customWidth="1"/>
    <col min="12311" max="12311" width="9.140625" style="88"/>
    <col min="12312" max="12312" width="3.42578125" style="88" customWidth="1"/>
    <col min="12313" max="12313" width="3.85546875" style="88" customWidth="1"/>
    <col min="12314" max="12544" width="9.140625" style="88"/>
    <col min="12545" max="12545" width="1.28515625" style="88" customWidth="1"/>
    <col min="12546" max="12546" width="11.5703125" style="88" customWidth="1"/>
    <col min="12547" max="12547" width="14.28515625" style="88" customWidth="1"/>
    <col min="12548" max="12548" width="6.28515625" style="88" customWidth="1"/>
    <col min="12549" max="12549" width="4" style="88" customWidth="1"/>
    <col min="12550" max="12550" width="4.85546875" style="88" customWidth="1"/>
    <col min="12551" max="12551" width="5.28515625" style="88" customWidth="1"/>
    <col min="12552" max="12552" width="2" style="88" customWidth="1"/>
    <col min="12553" max="12554" width="12.140625" style="88" customWidth="1"/>
    <col min="12555" max="12555" width="12" style="88" customWidth="1"/>
    <col min="12556" max="12556" width="10.140625" style="88" customWidth="1"/>
    <col min="12557" max="12557" width="0.140625" style="88" customWidth="1"/>
    <col min="12558" max="12558" width="1" style="88" customWidth="1"/>
    <col min="12559" max="12559" width="7" style="88" customWidth="1"/>
    <col min="12560" max="12560" width="0.85546875" style="88" customWidth="1"/>
    <col min="12561" max="12561" width="3.28515625" style="88" customWidth="1"/>
    <col min="12562" max="12562" width="10.28515625" style="88" customWidth="1"/>
    <col min="12563" max="12563" width="1" style="88" customWidth="1"/>
    <col min="12564" max="12564" width="0" style="88" hidden="1" customWidth="1"/>
    <col min="12565" max="12565" width="9.140625" style="88"/>
    <col min="12566" max="12566" width="3.42578125" style="88" customWidth="1"/>
    <col min="12567" max="12567" width="9.140625" style="88"/>
    <col min="12568" max="12568" width="3.42578125" style="88" customWidth="1"/>
    <col min="12569" max="12569" width="3.85546875" style="88" customWidth="1"/>
    <col min="12570" max="12800" width="9.140625" style="88"/>
    <col min="12801" max="12801" width="1.28515625" style="88" customWidth="1"/>
    <col min="12802" max="12802" width="11.5703125" style="88" customWidth="1"/>
    <col min="12803" max="12803" width="14.28515625" style="88" customWidth="1"/>
    <col min="12804" max="12804" width="6.28515625" style="88" customWidth="1"/>
    <col min="12805" max="12805" width="4" style="88" customWidth="1"/>
    <col min="12806" max="12806" width="4.85546875" style="88" customWidth="1"/>
    <col min="12807" max="12807" width="5.28515625" style="88" customWidth="1"/>
    <col min="12808" max="12808" width="2" style="88" customWidth="1"/>
    <col min="12809" max="12810" width="12.140625" style="88" customWidth="1"/>
    <col min="12811" max="12811" width="12" style="88" customWidth="1"/>
    <col min="12812" max="12812" width="10.140625" style="88" customWidth="1"/>
    <col min="12813" max="12813" width="0.140625" style="88" customWidth="1"/>
    <col min="12814" max="12814" width="1" style="88" customWidth="1"/>
    <col min="12815" max="12815" width="7" style="88" customWidth="1"/>
    <col min="12816" max="12816" width="0.85546875" style="88" customWidth="1"/>
    <col min="12817" max="12817" width="3.28515625" style="88" customWidth="1"/>
    <col min="12818" max="12818" width="10.28515625" style="88" customWidth="1"/>
    <col min="12819" max="12819" width="1" style="88" customWidth="1"/>
    <col min="12820" max="12820" width="0" style="88" hidden="1" customWidth="1"/>
    <col min="12821" max="12821" width="9.140625" style="88"/>
    <col min="12822" max="12822" width="3.42578125" style="88" customWidth="1"/>
    <col min="12823" max="12823" width="9.140625" style="88"/>
    <col min="12824" max="12824" width="3.42578125" style="88" customWidth="1"/>
    <col min="12825" max="12825" width="3.85546875" style="88" customWidth="1"/>
    <col min="12826" max="13056" width="9.140625" style="88"/>
    <col min="13057" max="13057" width="1.28515625" style="88" customWidth="1"/>
    <col min="13058" max="13058" width="11.5703125" style="88" customWidth="1"/>
    <col min="13059" max="13059" width="14.28515625" style="88" customWidth="1"/>
    <col min="13060" max="13060" width="6.28515625" style="88" customWidth="1"/>
    <col min="13061" max="13061" width="4" style="88" customWidth="1"/>
    <col min="13062" max="13062" width="4.85546875" style="88" customWidth="1"/>
    <col min="13063" max="13063" width="5.28515625" style="88" customWidth="1"/>
    <col min="13064" max="13064" width="2" style="88" customWidth="1"/>
    <col min="13065" max="13066" width="12.140625" style="88" customWidth="1"/>
    <col min="13067" max="13067" width="12" style="88" customWidth="1"/>
    <col min="13068" max="13068" width="10.140625" style="88" customWidth="1"/>
    <col min="13069" max="13069" width="0.140625" style="88" customWidth="1"/>
    <col min="13070" max="13070" width="1" style="88" customWidth="1"/>
    <col min="13071" max="13071" width="7" style="88" customWidth="1"/>
    <col min="13072" max="13072" width="0.85546875" style="88" customWidth="1"/>
    <col min="13073" max="13073" width="3.28515625" style="88" customWidth="1"/>
    <col min="13074" max="13074" width="10.28515625" style="88" customWidth="1"/>
    <col min="13075" max="13075" width="1" style="88" customWidth="1"/>
    <col min="13076" max="13076" width="0" style="88" hidden="1" customWidth="1"/>
    <col min="13077" max="13077" width="9.140625" style="88"/>
    <col min="13078" max="13078" width="3.42578125" style="88" customWidth="1"/>
    <col min="13079" max="13079" width="9.140625" style="88"/>
    <col min="13080" max="13080" width="3.42578125" style="88" customWidth="1"/>
    <col min="13081" max="13081" width="3.85546875" style="88" customWidth="1"/>
    <col min="13082" max="13312" width="9.140625" style="88"/>
    <col min="13313" max="13313" width="1.28515625" style="88" customWidth="1"/>
    <col min="13314" max="13314" width="11.5703125" style="88" customWidth="1"/>
    <col min="13315" max="13315" width="14.28515625" style="88" customWidth="1"/>
    <col min="13316" max="13316" width="6.28515625" style="88" customWidth="1"/>
    <col min="13317" max="13317" width="4" style="88" customWidth="1"/>
    <col min="13318" max="13318" width="4.85546875" style="88" customWidth="1"/>
    <col min="13319" max="13319" width="5.28515625" style="88" customWidth="1"/>
    <col min="13320" max="13320" width="2" style="88" customWidth="1"/>
    <col min="13321" max="13322" width="12.140625" style="88" customWidth="1"/>
    <col min="13323" max="13323" width="12" style="88" customWidth="1"/>
    <col min="13324" max="13324" width="10.140625" style="88" customWidth="1"/>
    <col min="13325" max="13325" width="0.140625" style="88" customWidth="1"/>
    <col min="13326" max="13326" width="1" style="88" customWidth="1"/>
    <col min="13327" max="13327" width="7" style="88" customWidth="1"/>
    <col min="13328" max="13328" width="0.85546875" style="88" customWidth="1"/>
    <col min="13329" max="13329" width="3.28515625" style="88" customWidth="1"/>
    <col min="13330" max="13330" width="10.28515625" style="88" customWidth="1"/>
    <col min="13331" max="13331" width="1" style="88" customWidth="1"/>
    <col min="13332" max="13332" width="0" style="88" hidden="1" customWidth="1"/>
    <col min="13333" max="13333" width="9.140625" style="88"/>
    <col min="13334" max="13334" width="3.42578125" style="88" customWidth="1"/>
    <col min="13335" max="13335" width="9.140625" style="88"/>
    <col min="13336" max="13336" width="3.42578125" style="88" customWidth="1"/>
    <col min="13337" max="13337" width="3.85546875" style="88" customWidth="1"/>
    <col min="13338" max="13568" width="9.140625" style="88"/>
    <col min="13569" max="13569" width="1.28515625" style="88" customWidth="1"/>
    <col min="13570" max="13570" width="11.5703125" style="88" customWidth="1"/>
    <col min="13571" max="13571" width="14.28515625" style="88" customWidth="1"/>
    <col min="13572" max="13572" width="6.28515625" style="88" customWidth="1"/>
    <col min="13573" max="13573" width="4" style="88" customWidth="1"/>
    <col min="13574" max="13574" width="4.85546875" style="88" customWidth="1"/>
    <col min="13575" max="13575" width="5.28515625" style="88" customWidth="1"/>
    <col min="13576" max="13576" width="2" style="88" customWidth="1"/>
    <col min="13577" max="13578" width="12.140625" style="88" customWidth="1"/>
    <col min="13579" max="13579" width="12" style="88" customWidth="1"/>
    <col min="13580" max="13580" width="10.140625" style="88" customWidth="1"/>
    <col min="13581" max="13581" width="0.140625" style="88" customWidth="1"/>
    <col min="13582" max="13582" width="1" style="88" customWidth="1"/>
    <col min="13583" max="13583" width="7" style="88" customWidth="1"/>
    <col min="13584" max="13584" width="0.85546875" style="88" customWidth="1"/>
    <col min="13585" max="13585" width="3.28515625" style="88" customWidth="1"/>
    <col min="13586" max="13586" width="10.28515625" style="88" customWidth="1"/>
    <col min="13587" max="13587" width="1" style="88" customWidth="1"/>
    <col min="13588" max="13588" width="0" style="88" hidden="1" customWidth="1"/>
    <col min="13589" max="13589" width="9.140625" style="88"/>
    <col min="13590" max="13590" width="3.42578125" style="88" customWidth="1"/>
    <col min="13591" max="13591" width="9.140625" style="88"/>
    <col min="13592" max="13592" width="3.42578125" style="88" customWidth="1"/>
    <col min="13593" max="13593" width="3.85546875" style="88" customWidth="1"/>
    <col min="13594" max="13824" width="9.140625" style="88"/>
    <col min="13825" max="13825" width="1.28515625" style="88" customWidth="1"/>
    <col min="13826" max="13826" width="11.5703125" style="88" customWidth="1"/>
    <col min="13827" max="13827" width="14.28515625" style="88" customWidth="1"/>
    <col min="13828" max="13828" width="6.28515625" style="88" customWidth="1"/>
    <col min="13829" max="13829" width="4" style="88" customWidth="1"/>
    <col min="13830" max="13830" width="4.85546875" style="88" customWidth="1"/>
    <col min="13831" max="13831" width="5.28515625" style="88" customWidth="1"/>
    <col min="13832" max="13832" width="2" style="88" customWidth="1"/>
    <col min="13833" max="13834" width="12.140625" style="88" customWidth="1"/>
    <col min="13835" max="13835" width="12" style="88" customWidth="1"/>
    <col min="13836" max="13836" width="10.140625" style="88" customWidth="1"/>
    <col min="13837" max="13837" width="0.140625" style="88" customWidth="1"/>
    <col min="13838" max="13838" width="1" style="88" customWidth="1"/>
    <col min="13839" max="13839" width="7" style="88" customWidth="1"/>
    <col min="13840" max="13840" width="0.85546875" style="88" customWidth="1"/>
    <col min="13841" max="13841" width="3.28515625" style="88" customWidth="1"/>
    <col min="13842" max="13842" width="10.28515625" style="88" customWidth="1"/>
    <col min="13843" max="13843" width="1" style="88" customWidth="1"/>
    <col min="13844" max="13844" width="0" style="88" hidden="1" customWidth="1"/>
    <col min="13845" max="13845" width="9.140625" style="88"/>
    <col min="13846" max="13846" width="3.42578125" style="88" customWidth="1"/>
    <col min="13847" max="13847" width="9.140625" style="88"/>
    <col min="13848" max="13848" width="3.42578125" style="88" customWidth="1"/>
    <col min="13849" max="13849" width="3.85546875" style="88" customWidth="1"/>
    <col min="13850" max="14080" width="9.140625" style="88"/>
    <col min="14081" max="14081" width="1.28515625" style="88" customWidth="1"/>
    <col min="14082" max="14082" width="11.5703125" style="88" customWidth="1"/>
    <col min="14083" max="14083" width="14.28515625" style="88" customWidth="1"/>
    <col min="14084" max="14084" width="6.28515625" style="88" customWidth="1"/>
    <col min="14085" max="14085" width="4" style="88" customWidth="1"/>
    <col min="14086" max="14086" width="4.85546875" style="88" customWidth="1"/>
    <col min="14087" max="14087" width="5.28515625" style="88" customWidth="1"/>
    <col min="14088" max="14088" width="2" style="88" customWidth="1"/>
    <col min="14089" max="14090" width="12.140625" style="88" customWidth="1"/>
    <col min="14091" max="14091" width="12" style="88" customWidth="1"/>
    <col min="14092" max="14092" width="10.140625" style="88" customWidth="1"/>
    <col min="14093" max="14093" width="0.140625" style="88" customWidth="1"/>
    <col min="14094" max="14094" width="1" style="88" customWidth="1"/>
    <col min="14095" max="14095" width="7" style="88" customWidth="1"/>
    <col min="14096" max="14096" width="0.85546875" style="88" customWidth="1"/>
    <col min="14097" max="14097" width="3.28515625" style="88" customWidth="1"/>
    <col min="14098" max="14098" width="10.28515625" style="88" customWidth="1"/>
    <col min="14099" max="14099" width="1" style="88" customWidth="1"/>
    <col min="14100" max="14100" width="0" style="88" hidden="1" customWidth="1"/>
    <col min="14101" max="14101" width="9.140625" style="88"/>
    <col min="14102" max="14102" width="3.42578125" style="88" customWidth="1"/>
    <col min="14103" max="14103" width="9.140625" style="88"/>
    <col min="14104" max="14104" width="3.42578125" style="88" customWidth="1"/>
    <col min="14105" max="14105" width="3.85546875" style="88" customWidth="1"/>
    <col min="14106" max="14336" width="9.140625" style="88"/>
    <col min="14337" max="14337" width="1.28515625" style="88" customWidth="1"/>
    <col min="14338" max="14338" width="11.5703125" style="88" customWidth="1"/>
    <col min="14339" max="14339" width="14.28515625" style="88" customWidth="1"/>
    <col min="14340" max="14340" width="6.28515625" style="88" customWidth="1"/>
    <col min="14341" max="14341" width="4" style="88" customWidth="1"/>
    <col min="14342" max="14342" width="4.85546875" style="88" customWidth="1"/>
    <col min="14343" max="14343" width="5.28515625" style="88" customWidth="1"/>
    <col min="14344" max="14344" width="2" style="88" customWidth="1"/>
    <col min="14345" max="14346" width="12.140625" style="88" customWidth="1"/>
    <col min="14347" max="14347" width="12" style="88" customWidth="1"/>
    <col min="14348" max="14348" width="10.140625" style="88" customWidth="1"/>
    <col min="14349" max="14349" width="0.140625" style="88" customWidth="1"/>
    <col min="14350" max="14350" width="1" style="88" customWidth="1"/>
    <col min="14351" max="14351" width="7" style="88" customWidth="1"/>
    <col min="14352" max="14352" width="0.85546875" style="88" customWidth="1"/>
    <col min="14353" max="14353" width="3.28515625" style="88" customWidth="1"/>
    <col min="14354" max="14354" width="10.28515625" style="88" customWidth="1"/>
    <col min="14355" max="14355" width="1" style="88" customWidth="1"/>
    <col min="14356" max="14356" width="0" style="88" hidden="1" customWidth="1"/>
    <col min="14357" max="14357" width="9.140625" style="88"/>
    <col min="14358" max="14358" width="3.42578125" style="88" customWidth="1"/>
    <col min="14359" max="14359" width="9.140625" style="88"/>
    <col min="14360" max="14360" width="3.42578125" style="88" customWidth="1"/>
    <col min="14361" max="14361" width="3.85546875" style="88" customWidth="1"/>
    <col min="14362" max="14592" width="9.140625" style="88"/>
    <col min="14593" max="14593" width="1.28515625" style="88" customWidth="1"/>
    <col min="14594" max="14594" width="11.5703125" style="88" customWidth="1"/>
    <col min="14595" max="14595" width="14.28515625" style="88" customWidth="1"/>
    <col min="14596" max="14596" width="6.28515625" style="88" customWidth="1"/>
    <col min="14597" max="14597" width="4" style="88" customWidth="1"/>
    <col min="14598" max="14598" width="4.85546875" style="88" customWidth="1"/>
    <col min="14599" max="14599" width="5.28515625" style="88" customWidth="1"/>
    <col min="14600" max="14600" width="2" style="88" customWidth="1"/>
    <col min="14601" max="14602" width="12.140625" style="88" customWidth="1"/>
    <col min="14603" max="14603" width="12" style="88" customWidth="1"/>
    <col min="14604" max="14604" width="10.140625" style="88" customWidth="1"/>
    <col min="14605" max="14605" width="0.140625" style="88" customWidth="1"/>
    <col min="14606" max="14606" width="1" style="88" customWidth="1"/>
    <col min="14607" max="14607" width="7" style="88" customWidth="1"/>
    <col min="14608" max="14608" width="0.85546875" style="88" customWidth="1"/>
    <col min="14609" max="14609" width="3.28515625" style="88" customWidth="1"/>
    <col min="14610" max="14610" width="10.28515625" style="88" customWidth="1"/>
    <col min="14611" max="14611" width="1" style="88" customWidth="1"/>
    <col min="14612" max="14612" width="0" style="88" hidden="1" customWidth="1"/>
    <col min="14613" max="14613" width="9.140625" style="88"/>
    <col min="14614" max="14614" width="3.42578125" style="88" customWidth="1"/>
    <col min="14615" max="14615" width="9.140625" style="88"/>
    <col min="14616" max="14616" width="3.42578125" style="88" customWidth="1"/>
    <col min="14617" max="14617" width="3.85546875" style="88" customWidth="1"/>
    <col min="14618" max="14848" width="9.140625" style="88"/>
    <col min="14849" max="14849" width="1.28515625" style="88" customWidth="1"/>
    <col min="14850" max="14850" width="11.5703125" style="88" customWidth="1"/>
    <col min="14851" max="14851" width="14.28515625" style="88" customWidth="1"/>
    <col min="14852" max="14852" width="6.28515625" style="88" customWidth="1"/>
    <col min="14853" max="14853" width="4" style="88" customWidth="1"/>
    <col min="14854" max="14854" width="4.85546875" style="88" customWidth="1"/>
    <col min="14855" max="14855" width="5.28515625" style="88" customWidth="1"/>
    <col min="14856" max="14856" width="2" style="88" customWidth="1"/>
    <col min="14857" max="14858" width="12.140625" style="88" customWidth="1"/>
    <col min="14859" max="14859" width="12" style="88" customWidth="1"/>
    <col min="14860" max="14860" width="10.140625" style="88" customWidth="1"/>
    <col min="14861" max="14861" width="0.140625" style="88" customWidth="1"/>
    <col min="14862" max="14862" width="1" style="88" customWidth="1"/>
    <col min="14863" max="14863" width="7" style="88" customWidth="1"/>
    <col min="14864" max="14864" width="0.85546875" style="88" customWidth="1"/>
    <col min="14865" max="14865" width="3.28515625" style="88" customWidth="1"/>
    <col min="14866" max="14866" width="10.28515625" style="88" customWidth="1"/>
    <col min="14867" max="14867" width="1" style="88" customWidth="1"/>
    <col min="14868" max="14868" width="0" style="88" hidden="1" customWidth="1"/>
    <col min="14869" max="14869" width="9.140625" style="88"/>
    <col min="14870" max="14870" width="3.42578125" style="88" customWidth="1"/>
    <col min="14871" max="14871" width="9.140625" style="88"/>
    <col min="14872" max="14872" width="3.42578125" style="88" customWidth="1"/>
    <col min="14873" max="14873" width="3.85546875" style="88" customWidth="1"/>
    <col min="14874" max="15104" width="9.140625" style="88"/>
    <col min="15105" max="15105" width="1.28515625" style="88" customWidth="1"/>
    <col min="15106" max="15106" width="11.5703125" style="88" customWidth="1"/>
    <col min="15107" max="15107" width="14.28515625" style="88" customWidth="1"/>
    <col min="15108" max="15108" width="6.28515625" style="88" customWidth="1"/>
    <col min="15109" max="15109" width="4" style="88" customWidth="1"/>
    <col min="15110" max="15110" width="4.85546875" style="88" customWidth="1"/>
    <col min="15111" max="15111" width="5.28515625" style="88" customWidth="1"/>
    <col min="15112" max="15112" width="2" style="88" customWidth="1"/>
    <col min="15113" max="15114" width="12.140625" style="88" customWidth="1"/>
    <col min="15115" max="15115" width="12" style="88" customWidth="1"/>
    <col min="15116" max="15116" width="10.140625" style="88" customWidth="1"/>
    <col min="15117" max="15117" width="0.140625" style="88" customWidth="1"/>
    <col min="15118" max="15118" width="1" style="88" customWidth="1"/>
    <col min="15119" max="15119" width="7" style="88" customWidth="1"/>
    <col min="15120" max="15120" width="0.85546875" style="88" customWidth="1"/>
    <col min="15121" max="15121" width="3.28515625" style="88" customWidth="1"/>
    <col min="15122" max="15122" width="10.28515625" style="88" customWidth="1"/>
    <col min="15123" max="15123" width="1" style="88" customWidth="1"/>
    <col min="15124" max="15124" width="0" style="88" hidden="1" customWidth="1"/>
    <col min="15125" max="15125" width="9.140625" style="88"/>
    <col min="15126" max="15126" width="3.42578125" style="88" customWidth="1"/>
    <col min="15127" max="15127" width="9.140625" style="88"/>
    <col min="15128" max="15128" width="3.42578125" style="88" customWidth="1"/>
    <col min="15129" max="15129" width="3.85546875" style="88" customWidth="1"/>
    <col min="15130" max="15360" width="9.140625" style="88"/>
    <col min="15361" max="15361" width="1.28515625" style="88" customWidth="1"/>
    <col min="15362" max="15362" width="11.5703125" style="88" customWidth="1"/>
    <col min="15363" max="15363" width="14.28515625" style="88" customWidth="1"/>
    <col min="15364" max="15364" width="6.28515625" style="88" customWidth="1"/>
    <col min="15365" max="15365" width="4" style="88" customWidth="1"/>
    <col min="15366" max="15366" width="4.85546875" style="88" customWidth="1"/>
    <col min="15367" max="15367" width="5.28515625" style="88" customWidth="1"/>
    <col min="15368" max="15368" width="2" style="88" customWidth="1"/>
    <col min="15369" max="15370" width="12.140625" style="88" customWidth="1"/>
    <col min="15371" max="15371" width="12" style="88" customWidth="1"/>
    <col min="15372" max="15372" width="10.140625" style="88" customWidth="1"/>
    <col min="15373" max="15373" width="0.140625" style="88" customWidth="1"/>
    <col min="15374" max="15374" width="1" style="88" customWidth="1"/>
    <col min="15375" max="15375" width="7" style="88" customWidth="1"/>
    <col min="15376" max="15376" width="0.85546875" style="88" customWidth="1"/>
    <col min="15377" max="15377" width="3.28515625" style="88" customWidth="1"/>
    <col min="15378" max="15378" width="10.28515625" style="88" customWidth="1"/>
    <col min="15379" max="15379" width="1" style="88" customWidth="1"/>
    <col min="15380" max="15380" width="0" style="88" hidden="1" customWidth="1"/>
    <col min="15381" max="15381" width="9.140625" style="88"/>
    <col min="15382" max="15382" width="3.42578125" style="88" customWidth="1"/>
    <col min="15383" max="15383" width="9.140625" style="88"/>
    <col min="15384" max="15384" width="3.42578125" style="88" customWidth="1"/>
    <col min="15385" max="15385" width="3.85546875" style="88" customWidth="1"/>
    <col min="15386" max="15616" width="9.140625" style="88"/>
    <col min="15617" max="15617" width="1.28515625" style="88" customWidth="1"/>
    <col min="15618" max="15618" width="11.5703125" style="88" customWidth="1"/>
    <col min="15619" max="15619" width="14.28515625" style="88" customWidth="1"/>
    <col min="15620" max="15620" width="6.28515625" style="88" customWidth="1"/>
    <col min="15621" max="15621" width="4" style="88" customWidth="1"/>
    <col min="15622" max="15622" width="4.85546875" style="88" customWidth="1"/>
    <col min="15623" max="15623" width="5.28515625" style="88" customWidth="1"/>
    <col min="15624" max="15624" width="2" style="88" customWidth="1"/>
    <col min="15625" max="15626" width="12.140625" style="88" customWidth="1"/>
    <col min="15627" max="15627" width="12" style="88" customWidth="1"/>
    <col min="15628" max="15628" width="10.140625" style="88" customWidth="1"/>
    <col min="15629" max="15629" width="0.140625" style="88" customWidth="1"/>
    <col min="15630" max="15630" width="1" style="88" customWidth="1"/>
    <col min="15631" max="15631" width="7" style="88" customWidth="1"/>
    <col min="15632" max="15632" width="0.85546875" style="88" customWidth="1"/>
    <col min="15633" max="15633" width="3.28515625" style="88" customWidth="1"/>
    <col min="15634" max="15634" width="10.28515625" style="88" customWidth="1"/>
    <col min="15635" max="15635" width="1" style="88" customWidth="1"/>
    <col min="15636" max="15636" width="0" style="88" hidden="1" customWidth="1"/>
    <col min="15637" max="15637" width="9.140625" style="88"/>
    <col min="15638" max="15638" width="3.42578125" style="88" customWidth="1"/>
    <col min="15639" max="15639" width="9.140625" style="88"/>
    <col min="15640" max="15640" width="3.42578125" style="88" customWidth="1"/>
    <col min="15641" max="15641" width="3.85546875" style="88" customWidth="1"/>
    <col min="15642" max="15872" width="9.140625" style="88"/>
    <col min="15873" max="15873" width="1.28515625" style="88" customWidth="1"/>
    <col min="15874" max="15874" width="11.5703125" style="88" customWidth="1"/>
    <col min="15875" max="15875" width="14.28515625" style="88" customWidth="1"/>
    <col min="15876" max="15876" width="6.28515625" style="88" customWidth="1"/>
    <col min="15877" max="15877" width="4" style="88" customWidth="1"/>
    <col min="15878" max="15878" width="4.85546875" style="88" customWidth="1"/>
    <col min="15879" max="15879" width="5.28515625" style="88" customWidth="1"/>
    <col min="15880" max="15880" width="2" style="88" customWidth="1"/>
    <col min="15881" max="15882" width="12.140625" style="88" customWidth="1"/>
    <col min="15883" max="15883" width="12" style="88" customWidth="1"/>
    <col min="15884" max="15884" width="10.140625" style="88" customWidth="1"/>
    <col min="15885" max="15885" width="0.140625" style="88" customWidth="1"/>
    <col min="15886" max="15886" width="1" style="88" customWidth="1"/>
    <col min="15887" max="15887" width="7" style="88" customWidth="1"/>
    <col min="15888" max="15888" width="0.85546875" style="88" customWidth="1"/>
    <col min="15889" max="15889" width="3.28515625" style="88" customWidth="1"/>
    <col min="15890" max="15890" width="10.28515625" style="88" customWidth="1"/>
    <col min="15891" max="15891" width="1" style="88" customWidth="1"/>
    <col min="15892" max="15892" width="0" style="88" hidden="1" customWidth="1"/>
    <col min="15893" max="15893" width="9.140625" style="88"/>
    <col min="15894" max="15894" width="3.42578125" style="88" customWidth="1"/>
    <col min="15895" max="15895" width="9.140625" style="88"/>
    <col min="15896" max="15896" width="3.42578125" style="88" customWidth="1"/>
    <col min="15897" max="15897" width="3.85546875" style="88" customWidth="1"/>
    <col min="15898" max="16128" width="9.140625" style="88"/>
    <col min="16129" max="16129" width="1.28515625" style="88" customWidth="1"/>
    <col min="16130" max="16130" width="11.5703125" style="88" customWidth="1"/>
    <col min="16131" max="16131" width="14.28515625" style="88" customWidth="1"/>
    <col min="16132" max="16132" width="6.28515625" style="88" customWidth="1"/>
    <col min="16133" max="16133" width="4" style="88" customWidth="1"/>
    <col min="16134" max="16134" width="4.85546875" style="88" customWidth="1"/>
    <col min="16135" max="16135" width="5.28515625" style="88" customWidth="1"/>
    <col min="16136" max="16136" width="2" style="88" customWidth="1"/>
    <col min="16137" max="16138" width="12.140625" style="88" customWidth="1"/>
    <col min="16139" max="16139" width="12" style="88" customWidth="1"/>
    <col min="16140" max="16140" width="10.140625" style="88" customWidth="1"/>
    <col min="16141" max="16141" width="0.140625" style="88" customWidth="1"/>
    <col min="16142" max="16142" width="1" style="88" customWidth="1"/>
    <col min="16143" max="16143" width="7" style="88" customWidth="1"/>
    <col min="16144" max="16144" width="0.85546875" style="88" customWidth="1"/>
    <col min="16145" max="16145" width="3.28515625" style="88" customWidth="1"/>
    <col min="16146" max="16146" width="10.28515625" style="88" customWidth="1"/>
    <col min="16147" max="16147" width="1" style="88" customWidth="1"/>
    <col min="16148" max="16148" width="0" style="88" hidden="1" customWidth="1"/>
    <col min="16149" max="16149" width="9.140625" style="88"/>
    <col min="16150" max="16150" width="3.42578125" style="88" customWidth="1"/>
    <col min="16151" max="16151" width="9.140625" style="88"/>
    <col min="16152" max="16152" width="3.42578125" style="88" customWidth="1"/>
    <col min="16153" max="16153" width="3.85546875" style="88" customWidth="1"/>
    <col min="16154" max="16384" width="9.140625" style="88"/>
  </cols>
  <sheetData>
    <row r="1" spans="2:24" ht="7.9" customHeight="1" x14ac:dyDescent="0.2"/>
    <row r="2" spans="2:24" x14ac:dyDescent="0.2">
      <c r="B2" s="163" t="s">
        <v>141</v>
      </c>
      <c r="C2" s="145"/>
      <c r="D2" s="145"/>
      <c r="E2" s="145"/>
      <c r="F2" s="145"/>
      <c r="G2" s="145"/>
    </row>
    <row r="3" spans="2:24" x14ac:dyDescent="0.2">
      <c r="B3" s="145"/>
      <c r="C3" s="145"/>
      <c r="D3" s="145"/>
      <c r="E3" s="145"/>
      <c r="F3" s="145"/>
      <c r="G3" s="145"/>
      <c r="M3" s="164"/>
      <c r="N3" s="145"/>
      <c r="O3" s="145"/>
      <c r="Q3" s="165"/>
      <c r="R3" s="145"/>
    </row>
    <row r="4" spans="2:24" x14ac:dyDescent="0.2">
      <c r="B4" s="163" t="s">
        <v>142</v>
      </c>
      <c r="C4" s="145"/>
      <c r="D4" s="145"/>
      <c r="E4" s="145"/>
      <c r="M4" s="145"/>
      <c r="N4" s="145"/>
      <c r="O4" s="145"/>
      <c r="Q4" s="145"/>
      <c r="R4" s="145"/>
    </row>
    <row r="5" spans="2:24" x14ac:dyDescent="0.2">
      <c r="B5" s="145"/>
      <c r="C5" s="145"/>
      <c r="D5" s="145"/>
      <c r="E5" s="145"/>
    </row>
    <row r="6" spans="2:24" ht="14.1" customHeight="1" x14ac:dyDescent="0.2">
      <c r="B6" s="163" t="s">
        <v>143</v>
      </c>
      <c r="C6" s="145"/>
      <c r="D6" s="145"/>
    </row>
    <row r="7" spans="2:24" ht="11.1" customHeight="1" x14ac:dyDescent="0.2"/>
    <row r="8" spans="2:24" ht="18" customHeight="1" x14ac:dyDescent="0.2">
      <c r="B8" s="166" t="s">
        <v>144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</row>
    <row r="9" spans="2:24" ht="18.75" customHeight="1" thickBot="1" x14ac:dyDescent="0.3">
      <c r="B9" s="160" t="s">
        <v>604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2:24" ht="24" thickTop="1" thickBot="1" x14ac:dyDescent="0.25">
      <c r="B10" s="155" t="s">
        <v>148</v>
      </c>
      <c r="C10" s="153"/>
      <c r="D10" s="153"/>
      <c r="E10" s="153"/>
      <c r="F10" s="153"/>
      <c r="G10" s="153"/>
      <c r="H10" s="153"/>
      <c r="I10" s="104" t="s">
        <v>149</v>
      </c>
      <c r="J10" s="104" t="s">
        <v>150</v>
      </c>
      <c r="K10" s="100" t="s">
        <v>151</v>
      </c>
      <c r="L10" s="155" t="s">
        <v>152</v>
      </c>
      <c r="M10" s="153"/>
      <c r="N10" s="153"/>
      <c r="O10" s="155" t="s">
        <v>153</v>
      </c>
      <c r="P10" s="153"/>
      <c r="Q10" s="153"/>
      <c r="R10" s="155" t="s">
        <v>154</v>
      </c>
      <c r="S10" s="153"/>
      <c r="U10" s="155" t="s">
        <v>183</v>
      </c>
      <c r="V10" s="153"/>
      <c r="W10" s="155" t="s">
        <v>183</v>
      </c>
      <c r="X10" s="153"/>
    </row>
    <row r="11" spans="2:24" ht="14.25" thickTop="1" thickBot="1" x14ac:dyDescent="0.25">
      <c r="B11" s="100" t="s">
        <v>157</v>
      </c>
      <c r="C11" s="155" t="s">
        <v>158</v>
      </c>
      <c r="D11" s="153"/>
      <c r="E11" s="153"/>
      <c r="F11" s="153"/>
      <c r="G11" s="155"/>
      <c r="H11" s="153"/>
      <c r="I11" s="100" t="s">
        <v>159</v>
      </c>
      <c r="J11" s="100" t="s">
        <v>160</v>
      </c>
      <c r="K11" s="100" t="s">
        <v>161</v>
      </c>
      <c r="L11" s="155" t="s">
        <v>162</v>
      </c>
      <c r="M11" s="153"/>
      <c r="N11" s="153"/>
      <c r="O11" s="155" t="s">
        <v>163</v>
      </c>
      <c r="P11" s="153"/>
      <c r="Q11" s="153"/>
      <c r="R11" s="155" t="s">
        <v>164</v>
      </c>
      <c r="S11" s="153"/>
      <c r="U11" s="155" t="s">
        <v>184</v>
      </c>
      <c r="V11" s="153"/>
      <c r="W11" s="155" t="s">
        <v>185</v>
      </c>
      <c r="X11" s="153"/>
    </row>
    <row r="12" spans="2:24" ht="13.5" thickTop="1" x14ac:dyDescent="0.2">
      <c r="B12" s="103"/>
      <c r="C12" s="147" t="s">
        <v>171</v>
      </c>
      <c r="D12" s="145"/>
      <c r="E12" s="145"/>
      <c r="F12" s="145"/>
      <c r="G12" s="147"/>
      <c r="H12" s="145"/>
      <c r="I12" s="105">
        <f>I13+I211</f>
        <v>7370937.4300000006</v>
      </c>
      <c r="J12" s="105">
        <v>8528900</v>
      </c>
      <c r="K12" s="105">
        <v>4003131.81</v>
      </c>
      <c r="L12" s="162">
        <v>4563212.3099999996</v>
      </c>
      <c r="M12" s="145"/>
      <c r="N12" s="145"/>
      <c r="O12" s="162">
        <v>8566344.1199999992</v>
      </c>
      <c r="P12" s="145"/>
      <c r="Q12" s="145"/>
      <c r="R12" s="162">
        <v>-37444.120000000003</v>
      </c>
      <c r="S12" s="145"/>
      <c r="U12" s="162">
        <f>O12/I12</f>
        <v>1.162178379799379</v>
      </c>
      <c r="V12" s="145"/>
      <c r="W12" s="162">
        <f>O12/J12</f>
        <v>1.0043902636916835</v>
      </c>
      <c r="X12" s="145"/>
    </row>
    <row r="13" spans="2:24" x14ac:dyDescent="0.2">
      <c r="B13" s="117" t="s">
        <v>605</v>
      </c>
      <c r="C13" s="188" t="s">
        <v>606</v>
      </c>
      <c r="D13" s="145"/>
      <c r="E13" s="145"/>
      <c r="F13" s="145"/>
      <c r="G13" s="188"/>
      <c r="H13" s="145"/>
      <c r="I13" s="118">
        <f>I14</f>
        <v>7293599.6500000004</v>
      </c>
      <c r="J13" s="118">
        <v>8450210</v>
      </c>
      <c r="K13" s="118">
        <v>3964002.03</v>
      </c>
      <c r="L13" s="187">
        <v>4466479.8600000003</v>
      </c>
      <c r="M13" s="145"/>
      <c r="N13" s="145"/>
      <c r="O13" s="187">
        <v>8430481.8900000006</v>
      </c>
      <c r="P13" s="145"/>
      <c r="Q13" s="145"/>
      <c r="R13" s="187">
        <v>19728.11</v>
      </c>
      <c r="S13" s="145"/>
      <c r="U13" s="187">
        <f t="shared" ref="U13:U76" si="0">O13/I13</f>
        <v>1.1558739572441434</v>
      </c>
      <c r="V13" s="145"/>
      <c r="W13" s="187">
        <f t="shared" ref="W13:W76" si="1">O13/J13</f>
        <v>0.99766537044641501</v>
      </c>
      <c r="X13" s="145"/>
    </row>
    <row r="14" spans="2:24" x14ac:dyDescent="0.2">
      <c r="B14" s="119" t="s">
        <v>607</v>
      </c>
      <c r="C14" s="186" t="s">
        <v>608</v>
      </c>
      <c r="D14" s="145"/>
      <c r="E14" s="145"/>
      <c r="F14" s="145"/>
      <c r="G14" s="186"/>
      <c r="H14" s="145"/>
      <c r="I14" s="120">
        <f>I15+I167</f>
        <v>7293599.6500000004</v>
      </c>
      <c r="J14" s="120">
        <v>8450210</v>
      </c>
      <c r="K14" s="120">
        <v>3964002.03</v>
      </c>
      <c r="L14" s="185">
        <v>4466479.8600000003</v>
      </c>
      <c r="M14" s="145"/>
      <c r="N14" s="145"/>
      <c r="O14" s="185">
        <v>8430481.8900000006</v>
      </c>
      <c r="P14" s="145"/>
      <c r="Q14" s="145"/>
      <c r="R14" s="185">
        <v>19728.11</v>
      </c>
      <c r="S14" s="145"/>
      <c r="U14" s="185">
        <f t="shared" si="0"/>
        <v>1.1558739572441434</v>
      </c>
      <c r="V14" s="145"/>
      <c r="W14" s="185">
        <f t="shared" si="1"/>
        <v>0.99766537044641501</v>
      </c>
      <c r="X14" s="145"/>
    </row>
    <row r="15" spans="2:24" x14ac:dyDescent="0.2">
      <c r="B15" s="102" t="s">
        <v>172</v>
      </c>
      <c r="C15" s="150" t="s">
        <v>96</v>
      </c>
      <c r="D15" s="145"/>
      <c r="E15" s="145"/>
      <c r="F15" s="145"/>
      <c r="G15" s="150"/>
      <c r="H15" s="145"/>
      <c r="I15" s="106">
        <f>7219818.48-I213</f>
        <v>7142480.7000000002</v>
      </c>
      <c r="J15" s="106">
        <v>8271630</v>
      </c>
      <c r="K15" s="106">
        <v>3927459.73</v>
      </c>
      <c r="L15" s="161">
        <v>4356237.05</v>
      </c>
      <c r="M15" s="145"/>
      <c r="N15" s="145"/>
      <c r="O15" s="161">
        <v>8283696.7800000003</v>
      </c>
      <c r="P15" s="145"/>
      <c r="Q15" s="145"/>
      <c r="R15" s="161">
        <v>-12066.78</v>
      </c>
      <c r="S15" s="145"/>
      <c r="U15" s="161">
        <f t="shared" si="0"/>
        <v>1.159778671855564</v>
      </c>
      <c r="V15" s="145"/>
      <c r="W15" s="161">
        <f t="shared" si="1"/>
        <v>1.0014588152516493</v>
      </c>
      <c r="X15" s="145"/>
    </row>
    <row r="16" spans="2:24" x14ac:dyDescent="0.2">
      <c r="B16" s="102" t="s">
        <v>229</v>
      </c>
      <c r="C16" s="150" t="s">
        <v>43</v>
      </c>
      <c r="D16" s="145"/>
      <c r="E16" s="145"/>
      <c r="F16" s="145"/>
      <c r="G16" s="150"/>
      <c r="H16" s="145"/>
      <c r="I16" s="106">
        <f>6223273.39-I214</f>
        <v>6146294.1599999992</v>
      </c>
      <c r="J16" s="106">
        <v>7051170</v>
      </c>
      <c r="K16" s="106">
        <v>3405843.61</v>
      </c>
      <c r="L16" s="161">
        <v>3809926.11</v>
      </c>
      <c r="M16" s="145"/>
      <c r="N16" s="145"/>
      <c r="O16" s="161">
        <v>7215769.7199999997</v>
      </c>
      <c r="P16" s="145"/>
      <c r="Q16" s="145"/>
      <c r="R16" s="161">
        <v>-164599.72</v>
      </c>
      <c r="S16" s="145"/>
      <c r="U16" s="161">
        <f t="shared" si="0"/>
        <v>1.1740033151944034</v>
      </c>
      <c r="V16" s="145"/>
      <c r="W16" s="161">
        <f t="shared" si="1"/>
        <v>1.0233436039692703</v>
      </c>
      <c r="X16" s="145"/>
    </row>
    <row r="17" spans="2:24" x14ac:dyDescent="0.2">
      <c r="B17" s="102" t="s">
        <v>230</v>
      </c>
      <c r="C17" s="150" t="s">
        <v>231</v>
      </c>
      <c r="D17" s="145"/>
      <c r="E17" s="145"/>
      <c r="F17" s="145"/>
      <c r="G17" s="150"/>
      <c r="H17" s="145"/>
      <c r="I17" s="106">
        <f>5213205.83-I215</f>
        <v>5138217.4400000004</v>
      </c>
      <c r="J17" s="106">
        <v>5859300</v>
      </c>
      <c r="K17" s="106">
        <v>2845109.96</v>
      </c>
      <c r="L17" s="161">
        <v>3152482.77</v>
      </c>
      <c r="M17" s="145"/>
      <c r="N17" s="145"/>
      <c r="O17" s="161">
        <v>5997592.7300000004</v>
      </c>
      <c r="P17" s="145"/>
      <c r="Q17" s="145"/>
      <c r="R17" s="161">
        <v>-138292.73000000001</v>
      </c>
      <c r="S17" s="145"/>
      <c r="U17" s="161">
        <f t="shared" si="0"/>
        <v>1.1672516393155989</v>
      </c>
      <c r="V17" s="145"/>
      <c r="W17" s="161">
        <f t="shared" si="1"/>
        <v>1.0236022613622788</v>
      </c>
      <c r="X17" s="145"/>
    </row>
    <row r="18" spans="2:24" x14ac:dyDescent="0.2">
      <c r="B18" s="102" t="s">
        <v>232</v>
      </c>
      <c r="C18" s="150" t="s">
        <v>45</v>
      </c>
      <c r="D18" s="145"/>
      <c r="E18" s="145"/>
      <c r="F18" s="145"/>
      <c r="G18" s="150"/>
      <c r="H18" s="145"/>
      <c r="I18" s="106">
        <f>5036038.41-I216</f>
        <v>4961050.0200000005</v>
      </c>
      <c r="J18" s="106">
        <v>5660800</v>
      </c>
      <c r="K18" s="106">
        <v>2764931.86</v>
      </c>
      <c r="L18" s="161">
        <v>3049720.98</v>
      </c>
      <c r="M18" s="145"/>
      <c r="N18" s="145"/>
      <c r="O18" s="161">
        <v>5814652.8399999999</v>
      </c>
      <c r="P18" s="145"/>
      <c r="Q18" s="145"/>
      <c r="R18" s="161">
        <v>-153852.84</v>
      </c>
      <c r="S18" s="145"/>
      <c r="U18" s="161">
        <f t="shared" si="0"/>
        <v>1.1720609178619004</v>
      </c>
      <c r="V18" s="145"/>
      <c r="W18" s="161">
        <f t="shared" si="1"/>
        <v>1.0271786390616167</v>
      </c>
      <c r="X18" s="145"/>
    </row>
    <row r="19" spans="2:24" hidden="1" x14ac:dyDescent="0.2">
      <c r="B19" s="102" t="s">
        <v>382</v>
      </c>
      <c r="C19" s="150" t="s">
        <v>383</v>
      </c>
      <c r="D19" s="145"/>
      <c r="E19" s="145"/>
      <c r="F19" s="145"/>
      <c r="G19" s="150"/>
      <c r="H19" s="145"/>
      <c r="I19" s="106">
        <f>5036038.41-I217</f>
        <v>4961050.0200000005</v>
      </c>
      <c r="J19" s="106">
        <v>0</v>
      </c>
      <c r="K19" s="106">
        <v>2745885.01</v>
      </c>
      <c r="L19" s="161">
        <v>3049720.98</v>
      </c>
      <c r="M19" s="145"/>
      <c r="N19" s="145"/>
      <c r="O19" s="161">
        <v>5795605.9900000002</v>
      </c>
      <c r="P19" s="145"/>
      <c r="Q19" s="145"/>
      <c r="R19" s="161">
        <v>0</v>
      </c>
      <c r="S19" s="145"/>
      <c r="U19" s="161">
        <f t="shared" si="0"/>
        <v>1.1682216399019496</v>
      </c>
      <c r="V19" s="145"/>
      <c r="W19" s="161" t="e">
        <f t="shared" si="1"/>
        <v>#DIV/0!</v>
      </c>
      <c r="X19" s="145"/>
    </row>
    <row r="20" spans="2:24" hidden="1" x14ac:dyDescent="0.2">
      <c r="B20" s="102" t="s">
        <v>582</v>
      </c>
      <c r="C20" s="150" t="s">
        <v>583</v>
      </c>
      <c r="D20" s="145"/>
      <c r="E20" s="145"/>
      <c r="F20" s="145"/>
      <c r="G20" s="150"/>
      <c r="H20" s="145"/>
      <c r="I20" s="106">
        <v>0</v>
      </c>
      <c r="J20" s="106">
        <v>0</v>
      </c>
      <c r="K20" s="106">
        <v>19046.849999999999</v>
      </c>
      <c r="L20" s="161">
        <v>0</v>
      </c>
      <c r="M20" s="145"/>
      <c r="N20" s="145"/>
      <c r="O20" s="161">
        <v>19046.849999999999</v>
      </c>
      <c r="P20" s="145"/>
      <c r="Q20" s="145"/>
      <c r="R20" s="161">
        <v>0</v>
      </c>
      <c r="S20" s="145"/>
      <c r="U20" s="161" t="e">
        <f t="shared" si="0"/>
        <v>#DIV/0!</v>
      </c>
      <c r="V20" s="145"/>
      <c r="W20" s="161" t="e">
        <f t="shared" si="1"/>
        <v>#DIV/0!</v>
      </c>
      <c r="X20" s="145"/>
    </row>
    <row r="21" spans="2:24" x14ac:dyDescent="0.2">
      <c r="B21" s="102" t="s">
        <v>233</v>
      </c>
      <c r="C21" s="150" t="s">
        <v>46</v>
      </c>
      <c r="D21" s="145"/>
      <c r="E21" s="145"/>
      <c r="F21" s="145"/>
      <c r="G21" s="150"/>
      <c r="H21" s="145"/>
      <c r="I21" s="106">
        <v>48840.84</v>
      </c>
      <c r="J21" s="106">
        <v>48700</v>
      </c>
      <c r="K21" s="106">
        <v>1798.05</v>
      </c>
      <c r="L21" s="161">
        <v>37521.550000000003</v>
      </c>
      <c r="M21" s="145"/>
      <c r="N21" s="145"/>
      <c r="O21" s="161">
        <v>39319.599999999999</v>
      </c>
      <c r="P21" s="145"/>
      <c r="Q21" s="145"/>
      <c r="R21" s="161">
        <v>9380.4</v>
      </c>
      <c r="S21" s="145"/>
      <c r="U21" s="161">
        <f t="shared" si="0"/>
        <v>0.80505576890159958</v>
      </c>
      <c r="V21" s="145"/>
      <c r="W21" s="161">
        <f t="shared" si="1"/>
        <v>0.8073839835728952</v>
      </c>
      <c r="X21" s="145"/>
    </row>
    <row r="22" spans="2:24" hidden="1" x14ac:dyDescent="0.2">
      <c r="B22" s="102" t="s">
        <v>522</v>
      </c>
      <c r="C22" s="150" t="s">
        <v>46</v>
      </c>
      <c r="D22" s="145"/>
      <c r="E22" s="145"/>
      <c r="F22" s="145"/>
      <c r="G22" s="150"/>
      <c r="H22" s="145"/>
      <c r="I22" s="106">
        <v>48840.84</v>
      </c>
      <c r="J22" s="106">
        <v>0</v>
      </c>
      <c r="K22" s="106">
        <v>1798.05</v>
      </c>
      <c r="L22" s="161">
        <v>37521.550000000003</v>
      </c>
      <c r="M22" s="145"/>
      <c r="N22" s="145"/>
      <c r="O22" s="161">
        <v>39319.599999999999</v>
      </c>
      <c r="P22" s="145"/>
      <c r="Q22" s="145"/>
      <c r="R22" s="161">
        <v>0</v>
      </c>
      <c r="S22" s="145"/>
      <c r="U22" s="161">
        <f t="shared" si="0"/>
        <v>0.80505576890159958</v>
      </c>
      <c r="V22" s="145"/>
      <c r="W22" s="161" t="e">
        <f t="shared" si="1"/>
        <v>#DIV/0!</v>
      </c>
      <c r="X22" s="145"/>
    </row>
    <row r="23" spans="2:24" x14ac:dyDescent="0.2">
      <c r="B23" s="102" t="s">
        <v>234</v>
      </c>
      <c r="C23" s="150" t="s">
        <v>47</v>
      </c>
      <c r="D23" s="145"/>
      <c r="E23" s="145"/>
      <c r="F23" s="145"/>
      <c r="G23" s="150"/>
      <c r="H23" s="145"/>
      <c r="I23" s="106">
        <v>128326.57</v>
      </c>
      <c r="J23" s="106">
        <v>149800</v>
      </c>
      <c r="K23" s="106">
        <v>78380.05</v>
      </c>
      <c r="L23" s="161">
        <v>65240.24</v>
      </c>
      <c r="M23" s="145"/>
      <c r="N23" s="145"/>
      <c r="O23" s="161">
        <v>143620.29</v>
      </c>
      <c r="P23" s="145"/>
      <c r="Q23" s="145"/>
      <c r="R23" s="161">
        <v>6179.71</v>
      </c>
      <c r="S23" s="145"/>
      <c r="U23" s="161">
        <f t="shared" si="0"/>
        <v>1.1191781249978083</v>
      </c>
      <c r="V23" s="145"/>
      <c r="W23" s="161">
        <f t="shared" si="1"/>
        <v>0.95874692923898541</v>
      </c>
      <c r="X23" s="145"/>
    </row>
    <row r="24" spans="2:24" hidden="1" x14ac:dyDescent="0.2">
      <c r="B24" s="102" t="s">
        <v>384</v>
      </c>
      <c r="C24" s="150" t="s">
        <v>47</v>
      </c>
      <c r="D24" s="145"/>
      <c r="E24" s="145"/>
      <c r="F24" s="145"/>
      <c r="G24" s="150"/>
      <c r="H24" s="145"/>
      <c r="I24" s="106">
        <v>128326.57</v>
      </c>
      <c r="J24" s="106">
        <v>0</v>
      </c>
      <c r="K24" s="106">
        <v>78380.05</v>
      </c>
      <c r="L24" s="161">
        <v>65240.24</v>
      </c>
      <c r="M24" s="145"/>
      <c r="N24" s="145"/>
      <c r="O24" s="161">
        <v>143620.29</v>
      </c>
      <c r="P24" s="145"/>
      <c r="Q24" s="145"/>
      <c r="R24" s="161">
        <v>0</v>
      </c>
      <c r="S24" s="145"/>
      <c r="U24" s="161">
        <f t="shared" si="0"/>
        <v>1.1191781249978083</v>
      </c>
      <c r="V24" s="145"/>
      <c r="W24" s="161" t="e">
        <f t="shared" si="1"/>
        <v>#DIV/0!</v>
      </c>
      <c r="X24" s="145"/>
    </row>
    <row r="25" spans="2:24" x14ac:dyDescent="0.2">
      <c r="B25" s="102" t="s">
        <v>235</v>
      </c>
      <c r="C25" s="150" t="s">
        <v>48</v>
      </c>
      <c r="D25" s="145"/>
      <c r="E25" s="145"/>
      <c r="F25" s="145"/>
      <c r="G25" s="150"/>
      <c r="H25" s="145"/>
      <c r="I25" s="106">
        <v>204615.16</v>
      </c>
      <c r="J25" s="106">
        <v>247100</v>
      </c>
      <c r="K25" s="106">
        <v>112125.21</v>
      </c>
      <c r="L25" s="161">
        <v>154561.56</v>
      </c>
      <c r="M25" s="145"/>
      <c r="N25" s="145"/>
      <c r="O25" s="161">
        <v>266686.77</v>
      </c>
      <c r="P25" s="145"/>
      <c r="Q25" s="145"/>
      <c r="R25" s="161">
        <v>-19586.77</v>
      </c>
      <c r="S25" s="145"/>
      <c r="U25" s="161">
        <f t="shared" si="0"/>
        <v>1.3033578254905454</v>
      </c>
      <c r="V25" s="145"/>
      <c r="W25" s="161">
        <f t="shared" si="1"/>
        <v>1.0792665722379604</v>
      </c>
      <c r="X25" s="145"/>
    </row>
    <row r="26" spans="2:24" x14ac:dyDescent="0.2">
      <c r="B26" s="102" t="s">
        <v>236</v>
      </c>
      <c r="C26" s="150" t="s">
        <v>48</v>
      </c>
      <c r="D26" s="145"/>
      <c r="E26" s="145"/>
      <c r="F26" s="145"/>
      <c r="G26" s="150"/>
      <c r="H26" s="145"/>
      <c r="I26" s="106">
        <v>204615.16</v>
      </c>
      <c r="J26" s="106">
        <v>247100</v>
      </c>
      <c r="K26" s="106">
        <v>112125.21</v>
      </c>
      <c r="L26" s="161">
        <v>154561.56</v>
      </c>
      <c r="M26" s="145"/>
      <c r="N26" s="145"/>
      <c r="O26" s="161">
        <v>266686.77</v>
      </c>
      <c r="P26" s="145"/>
      <c r="Q26" s="145"/>
      <c r="R26" s="161">
        <v>-19586.77</v>
      </c>
      <c r="S26" s="145"/>
      <c r="U26" s="161">
        <f t="shared" si="0"/>
        <v>1.3033578254905454</v>
      </c>
      <c r="V26" s="145"/>
      <c r="W26" s="161">
        <f t="shared" si="1"/>
        <v>1.0792665722379604</v>
      </c>
      <c r="X26" s="145"/>
    </row>
    <row r="27" spans="2:24" hidden="1" x14ac:dyDescent="0.2">
      <c r="B27" s="102" t="s">
        <v>500</v>
      </c>
      <c r="C27" s="150" t="s">
        <v>385</v>
      </c>
      <c r="D27" s="145"/>
      <c r="E27" s="145"/>
      <c r="F27" s="145"/>
      <c r="G27" s="150"/>
      <c r="H27" s="145"/>
      <c r="I27" s="106"/>
      <c r="J27" s="106">
        <v>0</v>
      </c>
      <c r="K27" s="106">
        <v>13257.78</v>
      </c>
      <c r="L27" s="161">
        <v>22178.83</v>
      </c>
      <c r="M27" s="145"/>
      <c r="N27" s="145"/>
      <c r="O27" s="161">
        <v>35436.61</v>
      </c>
      <c r="P27" s="145"/>
      <c r="Q27" s="145"/>
      <c r="R27" s="161">
        <v>0</v>
      </c>
      <c r="S27" s="145"/>
      <c r="U27" s="161" t="e">
        <f t="shared" si="0"/>
        <v>#DIV/0!</v>
      </c>
      <c r="V27" s="145"/>
      <c r="W27" s="161" t="e">
        <f t="shared" si="1"/>
        <v>#DIV/0!</v>
      </c>
      <c r="X27" s="145"/>
    </row>
    <row r="28" spans="2:24" hidden="1" x14ac:dyDescent="0.2">
      <c r="B28" s="102" t="s">
        <v>386</v>
      </c>
      <c r="C28" s="150" t="s">
        <v>387</v>
      </c>
      <c r="D28" s="145"/>
      <c r="E28" s="145"/>
      <c r="F28" s="145"/>
      <c r="G28" s="150"/>
      <c r="H28" s="145"/>
      <c r="I28" s="106"/>
      <c r="J28" s="106">
        <v>0</v>
      </c>
      <c r="K28" s="106">
        <v>100</v>
      </c>
      <c r="L28" s="161">
        <v>108397.26</v>
      </c>
      <c r="M28" s="145"/>
      <c r="N28" s="145"/>
      <c r="O28" s="161">
        <v>108497.26</v>
      </c>
      <c r="P28" s="145"/>
      <c r="Q28" s="145"/>
      <c r="R28" s="161">
        <v>0</v>
      </c>
      <c r="S28" s="145"/>
      <c r="U28" s="161" t="e">
        <f t="shared" si="0"/>
        <v>#DIV/0!</v>
      </c>
      <c r="V28" s="145"/>
      <c r="W28" s="161" t="e">
        <f t="shared" si="1"/>
        <v>#DIV/0!</v>
      </c>
      <c r="X28" s="145"/>
    </row>
    <row r="29" spans="2:24" hidden="1" x14ac:dyDescent="0.2">
      <c r="B29" s="102" t="s">
        <v>523</v>
      </c>
      <c r="C29" s="150" t="s">
        <v>501</v>
      </c>
      <c r="D29" s="145"/>
      <c r="E29" s="145"/>
      <c r="F29" s="145"/>
      <c r="G29" s="150"/>
      <c r="H29" s="145"/>
      <c r="I29" s="106"/>
      <c r="J29" s="106">
        <v>0</v>
      </c>
      <c r="K29" s="106">
        <v>0</v>
      </c>
      <c r="L29" s="161">
        <v>6633.36</v>
      </c>
      <c r="M29" s="145"/>
      <c r="N29" s="145"/>
      <c r="O29" s="161">
        <v>6633.36</v>
      </c>
      <c r="P29" s="145"/>
      <c r="Q29" s="145"/>
      <c r="R29" s="161">
        <v>0</v>
      </c>
      <c r="S29" s="145"/>
      <c r="U29" s="161" t="e">
        <f t="shared" si="0"/>
        <v>#DIV/0!</v>
      </c>
      <c r="V29" s="145"/>
      <c r="W29" s="161" t="e">
        <f t="shared" si="1"/>
        <v>#DIV/0!</v>
      </c>
      <c r="X29" s="145"/>
    </row>
    <row r="30" spans="2:24" ht="22.5" hidden="1" customHeight="1" x14ac:dyDescent="0.2">
      <c r="B30" s="102" t="s">
        <v>524</v>
      </c>
      <c r="C30" s="150" t="s">
        <v>502</v>
      </c>
      <c r="D30" s="145"/>
      <c r="E30" s="145"/>
      <c r="F30" s="145"/>
      <c r="G30" s="150"/>
      <c r="H30" s="145"/>
      <c r="I30" s="106"/>
      <c r="J30" s="106">
        <v>0</v>
      </c>
      <c r="K30" s="106">
        <v>3875.72</v>
      </c>
      <c r="L30" s="161">
        <v>6395.21</v>
      </c>
      <c r="M30" s="145"/>
      <c r="N30" s="145"/>
      <c r="O30" s="161">
        <v>10270.93</v>
      </c>
      <c r="P30" s="145"/>
      <c r="Q30" s="145"/>
      <c r="R30" s="161">
        <v>0</v>
      </c>
      <c r="S30" s="145"/>
      <c r="U30" s="161" t="e">
        <f t="shared" si="0"/>
        <v>#DIV/0!</v>
      </c>
      <c r="V30" s="145"/>
      <c r="W30" s="161" t="e">
        <f t="shared" si="1"/>
        <v>#DIV/0!</v>
      </c>
      <c r="X30" s="145"/>
    </row>
    <row r="31" spans="2:24" hidden="1" x14ac:dyDescent="0.2">
      <c r="B31" s="102" t="s">
        <v>388</v>
      </c>
      <c r="C31" s="150" t="s">
        <v>389</v>
      </c>
      <c r="D31" s="145"/>
      <c r="E31" s="145"/>
      <c r="F31" s="145"/>
      <c r="G31" s="150"/>
      <c r="H31" s="145"/>
      <c r="I31" s="106"/>
      <c r="J31" s="106">
        <v>0</v>
      </c>
      <c r="K31" s="106">
        <v>83091.72</v>
      </c>
      <c r="L31" s="161">
        <v>3395.4</v>
      </c>
      <c r="M31" s="145"/>
      <c r="N31" s="145"/>
      <c r="O31" s="161">
        <v>86487.12</v>
      </c>
      <c r="P31" s="145"/>
      <c r="Q31" s="145"/>
      <c r="R31" s="161">
        <v>0</v>
      </c>
      <c r="S31" s="145"/>
      <c r="U31" s="161" t="e">
        <f t="shared" si="0"/>
        <v>#DIV/0!</v>
      </c>
      <c r="V31" s="145"/>
      <c r="W31" s="161" t="e">
        <f t="shared" si="1"/>
        <v>#DIV/0!</v>
      </c>
      <c r="X31" s="145"/>
    </row>
    <row r="32" spans="2:24" hidden="1" x14ac:dyDescent="0.2">
      <c r="B32" s="102" t="s">
        <v>525</v>
      </c>
      <c r="C32" s="150" t="s">
        <v>503</v>
      </c>
      <c r="D32" s="145"/>
      <c r="E32" s="145"/>
      <c r="F32" s="145"/>
      <c r="G32" s="150"/>
      <c r="H32" s="145"/>
      <c r="I32" s="106"/>
      <c r="J32" s="106">
        <v>0</v>
      </c>
      <c r="K32" s="106">
        <v>11799.99</v>
      </c>
      <c r="L32" s="161">
        <v>7561.5</v>
      </c>
      <c r="M32" s="145"/>
      <c r="N32" s="145"/>
      <c r="O32" s="161">
        <v>19361.490000000002</v>
      </c>
      <c r="P32" s="145"/>
      <c r="Q32" s="145"/>
      <c r="R32" s="161">
        <v>0</v>
      </c>
      <c r="S32" s="145"/>
      <c r="U32" s="161" t="e">
        <f t="shared" si="0"/>
        <v>#DIV/0!</v>
      </c>
      <c r="V32" s="145"/>
      <c r="W32" s="161" t="e">
        <f t="shared" si="1"/>
        <v>#DIV/0!</v>
      </c>
      <c r="X32" s="145"/>
    </row>
    <row r="33" spans="2:24" x14ac:dyDescent="0.2">
      <c r="B33" s="102" t="s">
        <v>237</v>
      </c>
      <c r="C33" s="150" t="s">
        <v>49</v>
      </c>
      <c r="D33" s="145"/>
      <c r="E33" s="145"/>
      <c r="F33" s="145"/>
      <c r="G33" s="150"/>
      <c r="H33" s="145"/>
      <c r="I33" s="106">
        <f>805452.4-I218</f>
        <v>803461.56</v>
      </c>
      <c r="J33" s="106">
        <v>944770</v>
      </c>
      <c r="K33" s="106">
        <v>448608.44</v>
      </c>
      <c r="L33" s="161">
        <v>502881.78</v>
      </c>
      <c r="M33" s="145"/>
      <c r="N33" s="145"/>
      <c r="O33" s="161">
        <v>951490.22</v>
      </c>
      <c r="P33" s="145"/>
      <c r="Q33" s="145"/>
      <c r="R33" s="161">
        <v>-6720.22</v>
      </c>
      <c r="S33" s="145"/>
      <c r="U33" s="161">
        <f t="shared" si="0"/>
        <v>1.1842386336441533</v>
      </c>
      <c r="V33" s="145"/>
      <c r="W33" s="161">
        <f t="shared" si="1"/>
        <v>1.0071130751399811</v>
      </c>
      <c r="X33" s="145"/>
    </row>
    <row r="34" spans="2:24" ht="19.5" customHeight="1" x14ac:dyDescent="0.2">
      <c r="B34" s="102" t="s">
        <v>238</v>
      </c>
      <c r="C34" s="150" t="s">
        <v>50</v>
      </c>
      <c r="D34" s="145"/>
      <c r="E34" s="145"/>
      <c r="F34" s="145"/>
      <c r="G34" s="150"/>
      <c r="H34" s="145"/>
      <c r="I34" s="106">
        <f>805440.94-I219</f>
        <v>803450.1</v>
      </c>
      <c r="J34" s="106">
        <v>944770</v>
      </c>
      <c r="K34" s="106">
        <v>448595.69</v>
      </c>
      <c r="L34" s="161">
        <v>502868.17</v>
      </c>
      <c r="M34" s="145"/>
      <c r="N34" s="145"/>
      <c r="O34" s="161">
        <v>951463.86</v>
      </c>
      <c r="P34" s="145"/>
      <c r="Q34" s="145"/>
      <c r="R34" s="161">
        <v>-6693.86</v>
      </c>
      <c r="S34" s="145"/>
      <c r="U34" s="161">
        <f t="shared" si="0"/>
        <v>1.184222716507223</v>
      </c>
      <c r="V34" s="145"/>
      <c r="W34" s="161">
        <f t="shared" si="1"/>
        <v>1.0070851741693745</v>
      </c>
      <c r="X34" s="145"/>
    </row>
    <row r="35" spans="2:24" ht="19.5" hidden="1" customHeight="1" x14ac:dyDescent="0.2">
      <c r="B35" s="102" t="s">
        <v>390</v>
      </c>
      <c r="C35" s="150" t="s">
        <v>50</v>
      </c>
      <c r="D35" s="145"/>
      <c r="E35" s="145"/>
      <c r="F35" s="145"/>
      <c r="G35" s="150"/>
      <c r="H35" s="145"/>
      <c r="I35" s="106"/>
      <c r="J35" s="106">
        <v>0</v>
      </c>
      <c r="K35" s="106">
        <v>448595.69</v>
      </c>
      <c r="L35" s="161">
        <v>502868.17</v>
      </c>
      <c r="M35" s="145"/>
      <c r="N35" s="145"/>
      <c r="O35" s="161">
        <v>951463.86</v>
      </c>
      <c r="P35" s="145"/>
      <c r="Q35" s="145"/>
      <c r="R35" s="161">
        <v>0</v>
      </c>
      <c r="S35" s="145"/>
      <c r="U35" s="161" t="e">
        <f t="shared" si="0"/>
        <v>#DIV/0!</v>
      </c>
      <c r="V35" s="145"/>
      <c r="W35" s="161" t="e">
        <f t="shared" si="1"/>
        <v>#DIV/0!</v>
      </c>
      <c r="X35" s="145"/>
    </row>
    <row r="36" spans="2:24" ht="20.25" customHeight="1" x14ac:dyDescent="0.2">
      <c r="B36" s="102" t="s">
        <v>239</v>
      </c>
      <c r="C36" s="150" t="s">
        <v>240</v>
      </c>
      <c r="D36" s="145"/>
      <c r="E36" s="145"/>
      <c r="F36" s="145"/>
      <c r="G36" s="150"/>
      <c r="H36" s="145"/>
      <c r="I36" s="106">
        <v>11.46</v>
      </c>
      <c r="J36" s="106">
        <v>0</v>
      </c>
      <c r="K36" s="106">
        <v>12.75</v>
      </c>
      <c r="L36" s="161">
        <v>13.61</v>
      </c>
      <c r="M36" s="145"/>
      <c r="N36" s="145"/>
      <c r="O36" s="161">
        <v>26.36</v>
      </c>
      <c r="P36" s="145"/>
      <c r="Q36" s="145"/>
      <c r="R36" s="161">
        <v>-26.36</v>
      </c>
      <c r="S36" s="145"/>
      <c r="U36" s="161">
        <f t="shared" si="0"/>
        <v>2.3001745200698078</v>
      </c>
      <c r="V36" s="145"/>
      <c r="W36" s="161" t="s">
        <v>121</v>
      </c>
      <c r="X36" s="145"/>
    </row>
    <row r="37" spans="2:24" ht="21" hidden="1" customHeight="1" x14ac:dyDescent="0.2">
      <c r="B37" s="102" t="s">
        <v>585</v>
      </c>
      <c r="C37" s="150" t="s">
        <v>240</v>
      </c>
      <c r="D37" s="145"/>
      <c r="E37" s="145"/>
      <c r="F37" s="145"/>
      <c r="G37" s="150"/>
      <c r="H37" s="145"/>
      <c r="I37" s="106"/>
      <c r="J37" s="106">
        <v>0</v>
      </c>
      <c r="K37" s="106">
        <v>12.75</v>
      </c>
      <c r="L37" s="161">
        <v>13.61</v>
      </c>
      <c r="M37" s="145"/>
      <c r="N37" s="145"/>
      <c r="O37" s="161">
        <v>26.36</v>
      </c>
      <c r="P37" s="145"/>
      <c r="Q37" s="145"/>
      <c r="R37" s="161">
        <v>0</v>
      </c>
      <c r="S37" s="145"/>
      <c r="U37" s="161" t="e">
        <f t="shared" si="0"/>
        <v>#DIV/0!</v>
      </c>
      <c r="V37" s="145"/>
      <c r="W37" s="161" t="e">
        <f t="shared" si="1"/>
        <v>#DIV/0!</v>
      </c>
      <c r="X37" s="145"/>
    </row>
    <row r="38" spans="2:24" x14ac:dyDescent="0.2">
      <c r="B38" s="102" t="s">
        <v>241</v>
      </c>
      <c r="C38" s="150" t="s">
        <v>52</v>
      </c>
      <c r="D38" s="145"/>
      <c r="E38" s="145"/>
      <c r="F38" s="145"/>
      <c r="G38" s="150"/>
      <c r="H38" s="145"/>
      <c r="I38" s="106">
        <f>729170.11-I221</f>
        <v>728811.55999999994</v>
      </c>
      <c r="J38" s="106">
        <v>946160</v>
      </c>
      <c r="K38" s="106">
        <v>368984.86</v>
      </c>
      <c r="L38" s="161">
        <v>423148.13</v>
      </c>
      <c r="M38" s="145"/>
      <c r="N38" s="145"/>
      <c r="O38" s="161">
        <v>792132.99</v>
      </c>
      <c r="P38" s="145"/>
      <c r="Q38" s="145"/>
      <c r="R38" s="161">
        <v>154027.01</v>
      </c>
      <c r="S38" s="145"/>
      <c r="U38" s="161">
        <f t="shared" si="0"/>
        <v>1.0868831306682347</v>
      </c>
      <c r="V38" s="145"/>
      <c r="W38" s="161">
        <f t="shared" si="1"/>
        <v>0.83720828401116087</v>
      </c>
      <c r="X38" s="145"/>
    </row>
    <row r="39" spans="2:24" x14ac:dyDescent="0.2">
      <c r="B39" s="102" t="s">
        <v>242</v>
      </c>
      <c r="C39" s="150" t="s">
        <v>53</v>
      </c>
      <c r="D39" s="145"/>
      <c r="E39" s="145"/>
      <c r="F39" s="145"/>
      <c r="G39" s="150"/>
      <c r="H39" s="145"/>
      <c r="I39" s="106">
        <v>140959.26999999999</v>
      </c>
      <c r="J39" s="106">
        <v>181800</v>
      </c>
      <c r="K39" s="106">
        <v>72660.23</v>
      </c>
      <c r="L39" s="161">
        <v>85959.47</v>
      </c>
      <c r="M39" s="145"/>
      <c r="N39" s="145"/>
      <c r="O39" s="161">
        <v>158619.70000000001</v>
      </c>
      <c r="P39" s="145"/>
      <c r="Q39" s="145"/>
      <c r="R39" s="161">
        <v>23180.3</v>
      </c>
      <c r="S39" s="145"/>
      <c r="U39" s="161">
        <f t="shared" si="0"/>
        <v>1.1252874677912281</v>
      </c>
      <c r="V39" s="145"/>
      <c r="W39" s="161">
        <f t="shared" si="1"/>
        <v>0.87249559955995604</v>
      </c>
      <c r="X39" s="145"/>
    </row>
    <row r="40" spans="2:24" x14ac:dyDescent="0.2">
      <c r="B40" s="102" t="s">
        <v>243</v>
      </c>
      <c r="C40" s="150" t="s">
        <v>54</v>
      </c>
      <c r="D40" s="145"/>
      <c r="E40" s="145"/>
      <c r="F40" s="145"/>
      <c r="G40" s="150"/>
      <c r="H40" s="145"/>
      <c r="I40" s="106">
        <v>8020.52</v>
      </c>
      <c r="J40" s="106">
        <v>37900</v>
      </c>
      <c r="K40" s="106">
        <v>5434.64</v>
      </c>
      <c r="L40" s="161">
        <v>14622.94</v>
      </c>
      <c r="M40" s="145"/>
      <c r="N40" s="145"/>
      <c r="O40" s="161">
        <v>20057.580000000002</v>
      </c>
      <c r="P40" s="145"/>
      <c r="Q40" s="145"/>
      <c r="R40" s="161">
        <v>17842.419999999998</v>
      </c>
      <c r="S40" s="145"/>
      <c r="U40" s="161">
        <f t="shared" si="0"/>
        <v>2.5007829916264783</v>
      </c>
      <c r="V40" s="145"/>
      <c r="W40" s="161">
        <f t="shared" si="1"/>
        <v>0.52922374670184702</v>
      </c>
      <c r="X40" s="145"/>
    </row>
    <row r="41" spans="2:24" hidden="1" x14ac:dyDescent="0.2">
      <c r="B41" s="102" t="s">
        <v>412</v>
      </c>
      <c r="C41" s="150" t="s">
        <v>413</v>
      </c>
      <c r="D41" s="145"/>
      <c r="E41" s="145"/>
      <c r="F41" s="145"/>
      <c r="G41" s="150"/>
      <c r="H41" s="145"/>
      <c r="I41" s="106"/>
      <c r="J41" s="106">
        <v>0</v>
      </c>
      <c r="K41" s="106">
        <v>4056.49</v>
      </c>
      <c r="L41" s="161">
        <v>5739.74</v>
      </c>
      <c r="M41" s="145"/>
      <c r="N41" s="145"/>
      <c r="O41" s="161">
        <v>9796.23</v>
      </c>
      <c r="P41" s="145"/>
      <c r="Q41" s="145"/>
      <c r="R41" s="161">
        <v>0</v>
      </c>
      <c r="S41" s="145"/>
      <c r="U41" s="161" t="e">
        <f t="shared" si="0"/>
        <v>#DIV/0!</v>
      </c>
      <c r="V41" s="145"/>
      <c r="W41" s="161" t="e">
        <f t="shared" si="1"/>
        <v>#DIV/0!</v>
      </c>
      <c r="X41" s="145"/>
    </row>
    <row r="42" spans="2:24" hidden="1" x14ac:dyDescent="0.2">
      <c r="B42" s="102" t="s">
        <v>526</v>
      </c>
      <c r="C42" s="150" t="s">
        <v>527</v>
      </c>
      <c r="D42" s="145"/>
      <c r="E42" s="145"/>
      <c r="F42" s="145"/>
      <c r="G42" s="150"/>
      <c r="H42" s="145"/>
      <c r="I42" s="106"/>
      <c r="J42" s="106">
        <v>0</v>
      </c>
      <c r="K42" s="106">
        <v>319.3</v>
      </c>
      <c r="L42" s="161">
        <v>4991.74</v>
      </c>
      <c r="M42" s="145"/>
      <c r="N42" s="145"/>
      <c r="O42" s="161">
        <v>5311.04</v>
      </c>
      <c r="P42" s="145"/>
      <c r="Q42" s="145"/>
      <c r="R42" s="161">
        <v>0</v>
      </c>
      <c r="S42" s="145"/>
      <c r="U42" s="161" t="e">
        <f t="shared" si="0"/>
        <v>#DIV/0!</v>
      </c>
      <c r="V42" s="145"/>
      <c r="W42" s="161" t="e">
        <f t="shared" si="1"/>
        <v>#DIV/0!</v>
      </c>
      <c r="X42" s="145"/>
    </row>
    <row r="43" spans="2:24" ht="24" hidden="1" customHeight="1" x14ac:dyDescent="0.2">
      <c r="B43" s="102" t="s">
        <v>528</v>
      </c>
      <c r="C43" s="150" t="s">
        <v>504</v>
      </c>
      <c r="D43" s="145"/>
      <c r="E43" s="145"/>
      <c r="F43" s="145"/>
      <c r="G43" s="150"/>
      <c r="H43" s="145"/>
      <c r="I43" s="106"/>
      <c r="J43" s="106">
        <v>0</v>
      </c>
      <c r="K43" s="106">
        <v>618.66</v>
      </c>
      <c r="L43" s="161">
        <v>1159.8599999999999</v>
      </c>
      <c r="M43" s="145"/>
      <c r="N43" s="145"/>
      <c r="O43" s="161">
        <v>1778.52</v>
      </c>
      <c r="P43" s="145"/>
      <c r="Q43" s="145"/>
      <c r="R43" s="161">
        <v>0</v>
      </c>
      <c r="S43" s="145"/>
      <c r="U43" s="161" t="e">
        <f t="shared" si="0"/>
        <v>#DIV/0!</v>
      </c>
      <c r="V43" s="145"/>
      <c r="W43" s="161" t="e">
        <f t="shared" si="1"/>
        <v>#DIV/0!</v>
      </c>
      <c r="X43" s="145"/>
    </row>
    <row r="44" spans="2:24" ht="18.75" hidden="1" customHeight="1" x14ac:dyDescent="0.2">
      <c r="B44" s="102" t="s">
        <v>529</v>
      </c>
      <c r="C44" s="150" t="s">
        <v>530</v>
      </c>
      <c r="D44" s="145"/>
      <c r="E44" s="145"/>
      <c r="F44" s="145"/>
      <c r="G44" s="150"/>
      <c r="H44" s="145"/>
      <c r="I44" s="106"/>
      <c r="J44" s="106">
        <v>0</v>
      </c>
      <c r="K44" s="106">
        <v>0</v>
      </c>
      <c r="L44" s="161">
        <v>1251.43</v>
      </c>
      <c r="M44" s="145"/>
      <c r="N44" s="145"/>
      <c r="O44" s="161">
        <v>1251.43</v>
      </c>
      <c r="P44" s="145"/>
      <c r="Q44" s="145"/>
      <c r="R44" s="161">
        <v>0</v>
      </c>
      <c r="S44" s="145"/>
      <c r="U44" s="161" t="e">
        <f t="shared" si="0"/>
        <v>#DIV/0!</v>
      </c>
      <c r="V44" s="145"/>
      <c r="W44" s="161" t="e">
        <f t="shared" si="1"/>
        <v>#DIV/0!</v>
      </c>
      <c r="X44" s="145"/>
    </row>
    <row r="45" spans="2:24" ht="21.75" hidden="1" customHeight="1" x14ac:dyDescent="0.2">
      <c r="B45" s="102" t="s">
        <v>586</v>
      </c>
      <c r="C45" s="150" t="s">
        <v>531</v>
      </c>
      <c r="D45" s="145"/>
      <c r="E45" s="145"/>
      <c r="F45" s="145"/>
      <c r="G45" s="150"/>
      <c r="H45" s="145"/>
      <c r="I45" s="106"/>
      <c r="J45" s="106">
        <v>0</v>
      </c>
      <c r="K45" s="106">
        <v>307.05</v>
      </c>
      <c r="L45" s="161">
        <v>35.979999999999997</v>
      </c>
      <c r="M45" s="145"/>
      <c r="N45" s="145"/>
      <c r="O45" s="161">
        <v>343.03</v>
      </c>
      <c r="P45" s="145"/>
      <c r="Q45" s="145"/>
      <c r="R45" s="161">
        <v>0</v>
      </c>
      <c r="S45" s="145"/>
      <c r="U45" s="161" t="e">
        <f t="shared" si="0"/>
        <v>#DIV/0!</v>
      </c>
      <c r="V45" s="145"/>
      <c r="W45" s="161" t="e">
        <f t="shared" si="1"/>
        <v>#DIV/0!</v>
      </c>
      <c r="X45" s="145"/>
    </row>
    <row r="46" spans="2:24" ht="20.25" hidden="1" customHeight="1" x14ac:dyDescent="0.2">
      <c r="B46" s="102" t="s">
        <v>532</v>
      </c>
      <c r="C46" s="150" t="s">
        <v>533</v>
      </c>
      <c r="D46" s="145"/>
      <c r="E46" s="145"/>
      <c r="F46" s="145"/>
      <c r="G46" s="150"/>
      <c r="H46" s="145"/>
      <c r="I46" s="106"/>
      <c r="J46" s="106">
        <v>0</v>
      </c>
      <c r="K46" s="106">
        <v>120</v>
      </c>
      <c r="L46" s="161">
        <v>1240.4000000000001</v>
      </c>
      <c r="M46" s="145"/>
      <c r="N46" s="145"/>
      <c r="O46" s="161">
        <v>1360.4</v>
      </c>
      <c r="P46" s="145"/>
      <c r="Q46" s="145"/>
      <c r="R46" s="161">
        <v>0</v>
      </c>
      <c r="S46" s="145"/>
      <c r="U46" s="161" t="e">
        <f t="shared" si="0"/>
        <v>#DIV/0!</v>
      </c>
      <c r="V46" s="145"/>
      <c r="W46" s="161" t="e">
        <f t="shared" si="1"/>
        <v>#DIV/0!</v>
      </c>
      <c r="X46" s="145"/>
    </row>
    <row r="47" spans="2:24" hidden="1" x14ac:dyDescent="0.2">
      <c r="B47" s="102" t="s">
        <v>534</v>
      </c>
      <c r="C47" s="150" t="s">
        <v>535</v>
      </c>
      <c r="D47" s="145"/>
      <c r="E47" s="145"/>
      <c r="F47" s="145"/>
      <c r="G47" s="150"/>
      <c r="H47" s="145"/>
      <c r="I47" s="106"/>
      <c r="J47" s="106">
        <v>0</v>
      </c>
      <c r="K47" s="106">
        <v>13.14</v>
      </c>
      <c r="L47" s="161">
        <v>203.79</v>
      </c>
      <c r="M47" s="145"/>
      <c r="N47" s="145"/>
      <c r="O47" s="161">
        <v>216.93</v>
      </c>
      <c r="P47" s="145"/>
      <c r="Q47" s="145"/>
      <c r="R47" s="161">
        <v>0</v>
      </c>
      <c r="S47" s="145"/>
      <c r="U47" s="161" t="e">
        <f t="shared" si="0"/>
        <v>#DIV/0!</v>
      </c>
      <c r="V47" s="145"/>
      <c r="W47" s="161" t="e">
        <f t="shared" si="1"/>
        <v>#DIV/0!</v>
      </c>
      <c r="X47" s="145"/>
    </row>
    <row r="48" spans="2:24" ht="22.5" customHeight="1" x14ac:dyDescent="0.2">
      <c r="B48" s="102" t="s">
        <v>244</v>
      </c>
      <c r="C48" s="150" t="s">
        <v>55</v>
      </c>
      <c r="D48" s="145"/>
      <c r="E48" s="145"/>
      <c r="F48" s="145"/>
      <c r="G48" s="150"/>
      <c r="H48" s="145"/>
      <c r="I48" s="106">
        <v>115805.6</v>
      </c>
      <c r="J48" s="106">
        <v>120200</v>
      </c>
      <c r="K48" s="106">
        <v>60336.160000000003</v>
      </c>
      <c r="L48" s="161">
        <v>59170.93</v>
      </c>
      <c r="M48" s="145"/>
      <c r="N48" s="145"/>
      <c r="O48" s="161">
        <v>119507.09</v>
      </c>
      <c r="P48" s="145"/>
      <c r="Q48" s="145"/>
      <c r="R48" s="161">
        <v>692.91</v>
      </c>
      <c r="S48" s="145"/>
      <c r="U48" s="161">
        <f t="shared" si="0"/>
        <v>1.0319629620674646</v>
      </c>
      <c r="V48" s="145"/>
      <c r="W48" s="161">
        <f t="shared" si="1"/>
        <v>0.99423535773710481</v>
      </c>
      <c r="X48" s="145"/>
    </row>
    <row r="49" spans="2:24" hidden="1" x14ac:dyDescent="0.2">
      <c r="B49" s="102" t="s">
        <v>391</v>
      </c>
      <c r="C49" s="150" t="s">
        <v>392</v>
      </c>
      <c r="D49" s="145"/>
      <c r="E49" s="145"/>
      <c r="F49" s="145"/>
      <c r="G49" s="150"/>
      <c r="H49" s="145"/>
      <c r="I49" s="106"/>
      <c r="J49" s="106">
        <v>0</v>
      </c>
      <c r="K49" s="106">
        <v>60336.160000000003</v>
      </c>
      <c r="L49" s="161">
        <v>59170.93</v>
      </c>
      <c r="M49" s="145"/>
      <c r="N49" s="145"/>
      <c r="O49" s="161">
        <v>119507.09</v>
      </c>
      <c r="P49" s="145"/>
      <c r="Q49" s="145"/>
      <c r="R49" s="161">
        <v>0</v>
      </c>
      <c r="S49" s="145"/>
      <c r="U49" s="161" t="e">
        <f t="shared" si="0"/>
        <v>#DIV/0!</v>
      </c>
      <c r="V49" s="145"/>
      <c r="W49" s="161" t="e">
        <f t="shared" si="1"/>
        <v>#DIV/0!</v>
      </c>
      <c r="X49" s="145"/>
    </row>
    <row r="50" spans="2:24" x14ac:dyDescent="0.2">
      <c r="B50" s="102" t="s">
        <v>245</v>
      </c>
      <c r="C50" s="150" t="s">
        <v>56</v>
      </c>
      <c r="D50" s="145"/>
      <c r="E50" s="145"/>
      <c r="F50" s="145"/>
      <c r="G50" s="150"/>
      <c r="H50" s="145"/>
      <c r="I50" s="106">
        <v>16902.21</v>
      </c>
      <c r="J50" s="106">
        <v>23400</v>
      </c>
      <c r="K50" s="106">
        <v>6791.49</v>
      </c>
      <c r="L50" s="161">
        <v>12165.6</v>
      </c>
      <c r="M50" s="145"/>
      <c r="N50" s="145"/>
      <c r="O50" s="161">
        <v>18957.09</v>
      </c>
      <c r="P50" s="145"/>
      <c r="Q50" s="145"/>
      <c r="R50" s="161">
        <v>4442.91</v>
      </c>
      <c r="S50" s="145"/>
      <c r="U50" s="161">
        <f t="shared" si="0"/>
        <v>1.1215746343229673</v>
      </c>
      <c r="V50" s="145"/>
      <c r="W50" s="161">
        <f t="shared" si="1"/>
        <v>0.81013205128205124</v>
      </c>
      <c r="X50" s="145"/>
    </row>
    <row r="51" spans="2:24" hidden="1" x14ac:dyDescent="0.2">
      <c r="B51" s="102" t="s">
        <v>414</v>
      </c>
      <c r="C51" s="150" t="s">
        <v>415</v>
      </c>
      <c r="D51" s="145"/>
      <c r="E51" s="145"/>
      <c r="F51" s="145"/>
      <c r="G51" s="150"/>
      <c r="H51" s="145"/>
      <c r="I51" s="106"/>
      <c r="J51" s="106">
        <v>0</v>
      </c>
      <c r="K51" s="106">
        <v>1093.75</v>
      </c>
      <c r="L51" s="161">
        <v>6362.73</v>
      </c>
      <c r="M51" s="145"/>
      <c r="N51" s="145"/>
      <c r="O51" s="161">
        <v>7456.48</v>
      </c>
      <c r="P51" s="145"/>
      <c r="Q51" s="145"/>
      <c r="R51" s="161">
        <v>0</v>
      </c>
      <c r="S51" s="145"/>
      <c r="U51" s="161" t="e">
        <f t="shared" si="0"/>
        <v>#DIV/0!</v>
      </c>
      <c r="V51" s="145"/>
      <c r="W51" s="161" t="e">
        <f t="shared" si="1"/>
        <v>#DIV/0!</v>
      </c>
      <c r="X51" s="145"/>
    </row>
    <row r="52" spans="2:24" hidden="1" x14ac:dyDescent="0.2">
      <c r="B52" s="102" t="s">
        <v>505</v>
      </c>
      <c r="C52" s="150" t="s">
        <v>506</v>
      </c>
      <c r="D52" s="145"/>
      <c r="E52" s="145"/>
      <c r="F52" s="145"/>
      <c r="G52" s="150"/>
      <c r="H52" s="145"/>
      <c r="I52" s="106"/>
      <c r="J52" s="106">
        <v>0</v>
      </c>
      <c r="K52" s="106">
        <v>5697.74</v>
      </c>
      <c r="L52" s="161">
        <v>5802.87</v>
      </c>
      <c r="M52" s="145"/>
      <c r="N52" s="145"/>
      <c r="O52" s="161">
        <v>11500.61</v>
      </c>
      <c r="P52" s="145"/>
      <c r="Q52" s="145"/>
      <c r="R52" s="161">
        <v>0</v>
      </c>
      <c r="S52" s="145"/>
      <c r="U52" s="161" t="e">
        <f t="shared" si="0"/>
        <v>#DIV/0!</v>
      </c>
      <c r="V52" s="145"/>
      <c r="W52" s="161" t="e">
        <f t="shared" si="1"/>
        <v>#DIV/0!</v>
      </c>
      <c r="X52" s="145"/>
    </row>
    <row r="53" spans="2:24" x14ac:dyDescent="0.2">
      <c r="B53" s="102" t="s">
        <v>246</v>
      </c>
      <c r="C53" s="150" t="s">
        <v>57</v>
      </c>
      <c r="D53" s="145"/>
      <c r="E53" s="145"/>
      <c r="F53" s="145"/>
      <c r="G53" s="150"/>
      <c r="H53" s="145"/>
      <c r="I53" s="106">
        <v>230.94</v>
      </c>
      <c r="J53" s="106">
        <v>300</v>
      </c>
      <c r="K53" s="106">
        <v>97.94</v>
      </c>
      <c r="L53" s="161">
        <v>0</v>
      </c>
      <c r="M53" s="145"/>
      <c r="N53" s="145"/>
      <c r="O53" s="161">
        <v>97.94</v>
      </c>
      <c r="P53" s="145"/>
      <c r="Q53" s="145"/>
      <c r="R53" s="161">
        <v>202.06</v>
      </c>
      <c r="S53" s="145"/>
      <c r="U53" s="161">
        <f t="shared" si="0"/>
        <v>0.42409283796657138</v>
      </c>
      <c r="V53" s="145"/>
      <c r="W53" s="161">
        <f t="shared" si="1"/>
        <v>0.32646666666666668</v>
      </c>
      <c r="X53" s="145"/>
    </row>
    <row r="54" spans="2:24" ht="19.5" hidden="1" customHeight="1" x14ac:dyDescent="0.2">
      <c r="B54" s="102" t="s">
        <v>536</v>
      </c>
      <c r="C54" s="150" t="s">
        <v>537</v>
      </c>
      <c r="D54" s="145"/>
      <c r="E54" s="145"/>
      <c r="F54" s="145"/>
      <c r="G54" s="150"/>
      <c r="H54" s="145"/>
      <c r="I54" s="106"/>
      <c r="J54" s="106">
        <v>0</v>
      </c>
      <c r="K54" s="106">
        <v>97.94</v>
      </c>
      <c r="L54" s="161">
        <v>0</v>
      </c>
      <c r="M54" s="145"/>
      <c r="N54" s="145"/>
      <c r="O54" s="161">
        <v>97.94</v>
      </c>
      <c r="P54" s="145"/>
      <c r="Q54" s="145"/>
      <c r="R54" s="161">
        <v>0</v>
      </c>
      <c r="S54" s="145"/>
      <c r="U54" s="161" t="e">
        <f t="shared" si="0"/>
        <v>#DIV/0!</v>
      </c>
      <c r="V54" s="145"/>
      <c r="W54" s="161" t="e">
        <f t="shared" si="1"/>
        <v>#DIV/0!</v>
      </c>
      <c r="X54" s="145"/>
    </row>
    <row r="55" spans="2:24" x14ac:dyDescent="0.2">
      <c r="B55" s="102" t="s">
        <v>247</v>
      </c>
      <c r="C55" s="150" t="s">
        <v>58</v>
      </c>
      <c r="D55" s="145"/>
      <c r="E55" s="145"/>
      <c r="F55" s="145"/>
      <c r="G55" s="150"/>
      <c r="H55" s="145"/>
      <c r="I55" s="106">
        <f>180764.16-I221</f>
        <v>180405.61000000002</v>
      </c>
      <c r="J55" s="106">
        <v>250000</v>
      </c>
      <c r="K55" s="106">
        <v>110369.06</v>
      </c>
      <c r="L55" s="161">
        <v>103233.61</v>
      </c>
      <c r="M55" s="145"/>
      <c r="N55" s="145"/>
      <c r="O55" s="161">
        <v>213602.67</v>
      </c>
      <c r="P55" s="145"/>
      <c r="Q55" s="145"/>
      <c r="R55" s="161">
        <v>36397.33</v>
      </c>
      <c r="S55" s="145"/>
      <c r="U55" s="161">
        <f t="shared" si="0"/>
        <v>1.1840134572311802</v>
      </c>
      <c r="V55" s="145"/>
      <c r="W55" s="161">
        <f t="shared" si="1"/>
        <v>0.85441068000000009</v>
      </c>
      <c r="X55" s="145"/>
    </row>
    <row r="56" spans="2:24" x14ac:dyDescent="0.2">
      <c r="B56" s="102" t="s">
        <v>248</v>
      </c>
      <c r="C56" s="150" t="s">
        <v>59</v>
      </c>
      <c r="D56" s="145"/>
      <c r="E56" s="145"/>
      <c r="F56" s="145"/>
      <c r="G56" s="150"/>
      <c r="H56" s="145"/>
      <c r="I56" s="106">
        <v>37323.78</v>
      </c>
      <c r="J56" s="106">
        <v>55500</v>
      </c>
      <c r="K56" s="106">
        <v>20574.490000000002</v>
      </c>
      <c r="L56" s="161">
        <v>27177.71</v>
      </c>
      <c r="M56" s="145"/>
      <c r="N56" s="145"/>
      <c r="O56" s="161">
        <v>47752.2</v>
      </c>
      <c r="P56" s="145"/>
      <c r="Q56" s="145"/>
      <c r="R56" s="161">
        <v>7747.8</v>
      </c>
      <c r="S56" s="145"/>
      <c r="U56" s="161">
        <f t="shared" si="0"/>
        <v>1.2794041761043495</v>
      </c>
      <c r="V56" s="145"/>
      <c r="W56" s="161">
        <f t="shared" si="1"/>
        <v>0.86039999999999994</v>
      </c>
      <c r="X56" s="145"/>
    </row>
    <row r="57" spans="2:24" hidden="1" x14ac:dyDescent="0.2">
      <c r="B57" s="102" t="s">
        <v>416</v>
      </c>
      <c r="C57" s="150" t="s">
        <v>417</v>
      </c>
      <c r="D57" s="145"/>
      <c r="E57" s="145"/>
      <c r="F57" s="145"/>
      <c r="G57" s="150"/>
      <c r="H57" s="145"/>
      <c r="I57" s="106"/>
      <c r="J57" s="106">
        <v>0</v>
      </c>
      <c r="K57" s="106">
        <v>9021.59</v>
      </c>
      <c r="L57" s="161">
        <v>15172.88</v>
      </c>
      <c r="M57" s="145"/>
      <c r="N57" s="145"/>
      <c r="O57" s="161">
        <v>24194.47</v>
      </c>
      <c r="P57" s="145"/>
      <c r="Q57" s="145"/>
      <c r="R57" s="161">
        <v>0</v>
      </c>
      <c r="S57" s="145"/>
      <c r="U57" s="161" t="e">
        <f t="shared" si="0"/>
        <v>#DIV/0!</v>
      </c>
      <c r="V57" s="145"/>
      <c r="W57" s="161" t="e">
        <f t="shared" si="1"/>
        <v>#DIV/0!</v>
      </c>
      <c r="X57" s="145"/>
    </row>
    <row r="58" spans="2:24" ht="18.75" hidden="1" customHeight="1" x14ac:dyDescent="0.2">
      <c r="B58" s="102" t="s">
        <v>507</v>
      </c>
      <c r="C58" s="150" t="s">
        <v>508</v>
      </c>
      <c r="D58" s="145"/>
      <c r="E58" s="145"/>
      <c r="F58" s="145"/>
      <c r="G58" s="150"/>
      <c r="H58" s="145"/>
      <c r="I58" s="106"/>
      <c r="J58" s="106">
        <v>0</v>
      </c>
      <c r="K58" s="106">
        <v>1333.85</v>
      </c>
      <c r="L58" s="161">
        <v>1693.12</v>
      </c>
      <c r="M58" s="145"/>
      <c r="N58" s="145"/>
      <c r="O58" s="161">
        <v>3026.97</v>
      </c>
      <c r="P58" s="145"/>
      <c r="Q58" s="145"/>
      <c r="R58" s="161">
        <v>0</v>
      </c>
      <c r="S58" s="145"/>
      <c r="U58" s="161" t="e">
        <f t="shared" si="0"/>
        <v>#DIV/0!</v>
      </c>
      <c r="V58" s="145"/>
      <c r="W58" s="161" t="e">
        <f t="shared" si="1"/>
        <v>#DIV/0!</v>
      </c>
      <c r="X58" s="145"/>
    </row>
    <row r="59" spans="2:24" ht="22.5" hidden="1" customHeight="1" x14ac:dyDescent="0.2">
      <c r="B59" s="102" t="s">
        <v>509</v>
      </c>
      <c r="C59" s="150" t="s">
        <v>418</v>
      </c>
      <c r="D59" s="145"/>
      <c r="E59" s="145"/>
      <c r="F59" s="145"/>
      <c r="G59" s="150"/>
      <c r="H59" s="145"/>
      <c r="I59" s="106"/>
      <c r="J59" s="106">
        <v>0</v>
      </c>
      <c r="K59" s="106">
        <v>1130.76</v>
      </c>
      <c r="L59" s="161">
        <v>1520.56</v>
      </c>
      <c r="M59" s="145"/>
      <c r="N59" s="145"/>
      <c r="O59" s="161">
        <v>2651.32</v>
      </c>
      <c r="P59" s="145"/>
      <c r="Q59" s="145"/>
      <c r="R59" s="161">
        <v>0</v>
      </c>
      <c r="S59" s="145"/>
      <c r="U59" s="161" t="e">
        <f t="shared" si="0"/>
        <v>#DIV/0!</v>
      </c>
      <c r="V59" s="145"/>
      <c r="W59" s="161" t="e">
        <f t="shared" si="1"/>
        <v>#DIV/0!</v>
      </c>
      <c r="X59" s="145"/>
    </row>
    <row r="60" spans="2:24" hidden="1" x14ac:dyDescent="0.2">
      <c r="B60" s="102" t="s">
        <v>419</v>
      </c>
      <c r="C60" s="150" t="s">
        <v>420</v>
      </c>
      <c r="D60" s="145"/>
      <c r="E60" s="145"/>
      <c r="F60" s="145"/>
      <c r="G60" s="150"/>
      <c r="H60" s="145"/>
      <c r="I60" s="106"/>
      <c r="J60" s="106">
        <v>0</v>
      </c>
      <c r="K60" s="106">
        <v>7326.32</v>
      </c>
      <c r="L60" s="161">
        <v>7207.53</v>
      </c>
      <c r="M60" s="145"/>
      <c r="N60" s="145"/>
      <c r="O60" s="161">
        <v>14533.85</v>
      </c>
      <c r="P60" s="145"/>
      <c r="Q60" s="145"/>
      <c r="R60" s="161">
        <v>0</v>
      </c>
      <c r="S60" s="145"/>
      <c r="U60" s="161" t="e">
        <f t="shared" si="0"/>
        <v>#DIV/0!</v>
      </c>
      <c r="V60" s="145"/>
      <c r="W60" s="161" t="e">
        <f t="shared" si="1"/>
        <v>#DIV/0!</v>
      </c>
      <c r="X60" s="145"/>
    </row>
    <row r="61" spans="2:24" ht="21.75" hidden="1" customHeight="1" x14ac:dyDescent="0.2">
      <c r="B61" s="102" t="s">
        <v>510</v>
      </c>
      <c r="C61" s="150" t="s">
        <v>421</v>
      </c>
      <c r="D61" s="145"/>
      <c r="E61" s="145"/>
      <c r="F61" s="145"/>
      <c r="G61" s="150"/>
      <c r="H61" s="145"/>
      <c r="I61" s="106"/>
      <c r="J61" s="106">
        <v>0</v>
      </c>
      <c r="K61" s="106">
        <v>1761.97</v>
      </c>
      <c r="L61" s="161">
        <v>1583.62</v>
      </c>
      <c r="M61" s="145"/>
      <c r="N61" s="145"/>
      <c r="O61" s="161">
        <v>3345.59</v>
      </c>
      <c r="P61" s="145"/>
      <c r="Q61" s="145"/>
      <c r="R61" s="161">
        <v>0</v>
      </c>
      <c r="S61" s="145"/>
      <c r="U61" s="161" t="e">
        <f t="shared" si="0"/>
        <v>#DIV/0!</v>
      </c>
      <c r="V61" s="145"/>
      <c r="W61" s="161" t="e">
        <f t="shared" si="1"/>
        <v>#DIV/0!</v>
      </c>
      <c r="X61" s="145"/>
    </row>
    <row r="62" spans="2:24" ht="11.25" customHeight="1" x14ac:dyDescent="0.2">
      <c r="B62" s="102" t="s">
        <v>249</v>
      </c>
      <c r="C62" s="150" t="s">
        <v>60</v>
      </c>
      <c r="D62" s="145"/>
      <c r="E62" s="145"/>
      <c r="F62" s="145"/>
      <c r="G62" s="150"/>
      <c r="H62" s="145"/>
      <c r="I62" s="106">
        <f>35783.7-I222</f>
        <v>35425.149999999994</v>
      </c>
      <c r="J62" s="106">
        <v>60800</v>
      </c>
      <c r="K62" s="106">
        <v>30102.34</v>
      </c>
      <c r="L62" s="161">
        <v>26780.42</v>
      </c>
      <c r="M62" s="145"/>
      <c r="N62" s="145"/>
      <c r="O62" s="161">
        <v>56882.76</v>
      </c>
      <c r="P62" s="145"/>
      <c r="Q62" s="145"/>
      <c r="R62" s="161">
        <v>3917.24</v>
      </c>
      <c r="S62" s="145"/>
      <c r="U62" s="161">
        <f t="shared" si="0"/>
        <v>1.6057168424128059</v>
      </c>
      <c r="V62" s="145"/>
      <c r="W62" s="161">
        <f t="shared" si="1"/>
        <v>0.93557171052631583</v>
      </c>
      <c r="X62" s="145"/>
    </row>
    <row r="63" spans="2:24" hidden="1" x14ac:dyDescent="0.2">
      <c r="B63" s="102" t="s">
        <v>422</v>
      </c>
      <c r="C63" s="150" t="s">
        <v>423</v>
      </c>
      <c r="D63" s="145"/>
      <c r="E63" s="145"/>
      <c r="F63" s="145"/>
      <c r="G63" s="150"/>
      <c r="H63" s="145"/>
      <c r="I63" s="106"/>
      <c r="J63" s="106">
        <v>0</v>
      </c>
      <c r="K63" s="106">
        <v>0</v>
      </c>
      <c r="L63" s="161">
        <v>603.34</v>
      </c>
      <c r="M63" s="145"/>
      <c r="N63" s="145"/>
      <c r="O63" s="161">
        <v>603.34</v>
      </c>
      <c r="P63" s="145"/>
      <c r="Q63" s="145"/>
      <c r="R63" s="161">
        <v>0</v>
      </c>
      <c r="S63" s="145"/>
      <c r="U63" s="161" t="e">
        <f t="shared" si="0"/>
        <v>#DIV/0!</v>
      </c>
      <c r="V63" s="145"/>
      <c r="W63" s="161" t="e">
        <f t="shared" si="1"/>
        <v>#DIV/0!</v>
      </c>
      <c r="X63" s="145"/>
    </row>
    <row r="64" spans="2:24" hidden="1" x14ac:dyDescent="0.2">
      <c r="B64" s="102" t="s">
        <v>538</v>
      </c>
      <c r="C64" s="150" t="s">
        <v>539</v>
      </c>
      <c r="D64" s="145"/>
      <c r="E64" s="145"/>
      <c r="F64" s="145"/>
      <c r="G64" s="150"/>
      <c r="H64" s="145"/>
      <c r="I64" s="106"/>
      <c r="J64" s="106">
        <v>0</v>
      </c>
      <c r="K64" s="106">
        <v>2408.1799999999998</v>
      </c>
      <c r="L64" s="161">
        <v>2943.56</v>
      </c>
      <c r="M64" s="145"/>
      <c r="N64" s="145"/>
      <c r="O64" s="161">
        <v>5351.74</v>
      </c>
      <c r="P64" s="145"/>
      <c r="Q64" s="145"/>
      <c r="R64" s="161">
        <v>0</v>
      </c>
      <c r="S64" s="145"/>
      <c r="U64" s="161" t="e">
        <f t="shared" si="0"/>
        <v>#DIV/0!</v>
      </c>
      <c r="V64" s="145"/>
      <c r="W64" s="161" t="e">
        <f t="shared" si="1"/>
        <v>#DIV/0!</v>
      </c>
      <c r="X64" s="145"/>
    </row>
    <row r="65" spans="2:24" hidden="1" x14ac:dyDescent="0.2">
      <c r="B65" s="102" t="s">
        <v>540</v>
      </c>
      <c r="C65" s="150" t="s">
        <v>541</v>
      </c>
      <c r="D65" s="145"/>
      <c r="E65" s="145"/>
      <c r="F65" s="145"/>
      <c r="G65" s="150"/>
      <c r="H65" s="145"/>
      <c r="I65" s="106"/>
      <c r="J65" s="106">
        <v>0</v>
      </c>
      <c r="K65" s="106">
        <v>26818.04</v>
      </c>
      <c r="L65" s="161">
        <v>22648.97</v>
      </c>
      <c r="M65" s="145"/>
      <c r="N65" s="145"/>
      <c r="O65" s="161">
        <v>49467.01</v>
      </c>
      <c r="P65" s="145"/>
      <c r="Q65" s="145"/>
      <c r="R65" s="161">
        <v>0</v>
      </c>
      <c r="S65" s="145"/>
      <c r="U65" s="161" t="e">
        <f t="shared" si="0"/>
        <v>#DIV/0!</v>
      </c>
      <c r="V65" s="145"/>
      <c r="W65" s="161" t="e">
        <f t="shared" si="1"/>
        <v>#DIV/0!</v>
      </c>
      <c r="X65" s="145"/>
    </row>
    <row r="66" spans="2:24" hidden="1" x14ac:dyDescent="0.2">
      <c r="B66" s="102" t="s">
        <v>587</v>
      </c>
      <c r="C66" s="150" t="s">
        <v>588</v>
      </c>
      <c r="D66" s="145"/>
      <c r="E66" s="145"/>
      <c r="F66" s="145"/>
      <c r="G66" s="150"/>
      <c r="H66" s="145"/>
      <c r="I66" s="106"/>
      <c r="J66" s="106">
        <v>0</v>
      </c>
      <c r="K66" s="106">
        <v>5.69</v>
      </c>
      <c r="L66" s="161">
        <v>-5.69</v>
      </c>
      <c r="M66" s="145"/>
      <c r="N66" s="145"/>
      <c r="O66" s="161">
        <v>0</v>
      </c>
      <c r="P66" s="145"/>
      <c r="Q66" s="145"/>
      <c r="R66" s="161">
        <v>0</v>
      </c>
      <c r="S66" s="145"/>
      <c r="U66" s="161" t="e">
        <f t="shared" si="0"/>
        <v>#DIV/0!</v>
      </c>
      <c r="V66" s="145"/>
      <c r="W66" s="161" t="e">
        <f t="shared" si="1"/>
        <v>#DIV/0!</v>
      </c>
      <c r="X66" s="145"/>
    </row>
    <row r="67" spans="2:24" hidden="1" x14ac:dyDescent="0.2">
      <c r="B67" s="102" t="s">
        <v>542</v>
      </c>
      <c r="C67" s="150" t="s">
        <v>543</v>
      </c>
      <c r="D67" s="145"/>
      <c r="E67" s="145"/>
      <c r="F67" s="145"/>
      <c r="G67" s="150"/>
      <c r="H67" s="145"/>
      <c r="I67" s="106"/>
      <c r="J67" s="106">
        <v>0</v>
      </c>
      <c r="K67" s="106">
        <v>546.32000000000005</v>
      </c>
      <c r="L67" s="161">
        <v>590.24</v>
      </c>
      <c r="M67" s="145"/>
      <c r="N67" s="145"/>
      <c r="O67" s="161">
        <v>1136.56</v>
      </c>
      <c r="P67" s="145"/>
      <c r="Q67" s="145"/>
      <c r="R67" s="161">
        <v>0</v>
      </c>
      <c r="S67" s="145"/>
      <c r="U67" s="161" t="e">
        <f t="shared" si="0"/>
        <v>#DIV/0!</v>
      </c>
      <c r="V67" s="145"/>
      <c r="W67" s="161" t="e">
        <f t="shared" si="1"/>
        <v>#DIV/0!</v>
      </c>
      <c r="X67" s="145"/>
    </row>
    <row r="68" spans="2:24" hidden="1" x14ac:dyDescent="0.2">
      <c r="B68" s="102" t="s">
        <v>589</v>
      </c>
      <c r="C68" s="150" t="s">
        <v>590</v>
      </c>
      <c r="D68" s="145"/>
      <c r="E68" s="145"/>
      <c r="F68" s="145"/>
      <c r="G68" s="150"/>
      <c r="H68" s="145"/>
      <c r="I68" s="106"/>
      <c r="J68" s="106">
        <v>0</v>
      </c>
      <c r="K68" s="106">
        <v>324.11</v>
      </c>
      <c r="L68" s="161">
        <v>0</v>
      </c>
      <c r="M68" s="145"/>
      <c r="N68" s="145"/>
      <c r="O68" s="161">
        <v>324.11</v>
      </c>
      <c r="P68" s="145"/>
      <c r="Q68" s="145"/>
      <c r="R68" s="161">
        <v>0</v>
      </c>
      <c r="S68" s="145"/>
      <c r="U68" s="161" t="e">
        <f t="shared" si="0"/>
        <v>#DIV/0!</v>
      </c>
      <c r="V68" s="145"/>
      <c r="W68" s="161" t="e">
        <f t="shared" si="1"/>
        <v>#DIV/0!</v>
      </c>
      <c r="X68" s="145"/>
    </row>
    <row r="69" spans="2:24" x14ac:dyDescent="0.2">
      <c r="B69" s="102" t="s">
        <v>250</v>
      </c>
      <c r="C69" s="150" t="s">
        <v>61</v>
      </c>
      <c r="D69" s="145"/>
      <c r="E69" s="145"/>
      <c r="F69" s="145"/>
      <c r="G69" s="150"/>
      <c r="H69" s="145"/>
      <c r="I69" s="106">
        <v>88351.61</v>
      </c>
      <c r="J69" s="106">
        <v>109000</v>
      </c>
      <c r="K69" s="106">
        <v>54296.97</v>
      </c>
      <c r="L69" s="161">
        <v>35988.65</v>
      </c>
      <c r="M69" s="145"/>
      <c r="N69" s="145"/>
      <c r="O69" s="161">
        <v>90285.62</v>
      </c>
      <c r="P69" s="145"/>
      <c r="Q69" s="145"/>
      <c r="R69" s="161">
        <v>18714.38</v>
      </c>
      <c r="S69" s="145"/>
      <c r="U69" s="161">
        <f t="shared" si="0"/>
        <v>1.0218899236810737</v>
      </c>
      <c r="V69" s="145"/>
      <c r="W69" s="161">
        <f t="shared" si="1"/>
        <v>0.82830844036697249</v>
      </c>
      <c r="X69" s="145"/>
    </row>
    <row r="70" spans="2:24" hidden="1" x14ac:dyDescent="0.2">
      <c r="B70" s="102" t="s">
        <v>393</v>
      </c>
      <c r="C70" s="150" t="s">
        <v>394</v>
      </c>
      <c r="D70" s="145"/>
      <c r="E70" s="145"/>
      <c r="F70" s="145"/>
      <c r="G70" s="150"/>
      <c r="H70" s="145"/>
      <c r="I70" s="106"/>
      <c r="J70" s="106">
        <v>0</v>
      </c>
      <c r="K70" s="106">
        <v>20416.89</v>
      </c>
      <c r="L70" s="161">
        <v>16753.63</v>
      </c>
      <c r="M70" s="145"/>
      <c r="N70" s="145"/>
      <c r="O70" s="161">
        <v>37170.519999999997</v>
      </c>
      <c r="P70" s="145"/>
      <c r="Q70" s="145"/>
      <c r="R70" s="161">
        <v>0</v>
      </c>
      <c r="S70" s="145"/>
      <c r="U70" s="161" t="e">
        <f t="shared" si="0"/>
        <v>#DIV/0!</v>
      </c>
      <c r="V70" s="145"/>
      <c r="W70" s="161" t="e">
        <f t="shared" si="1"/>
        <v>#DIV/0!</v>
      </c>
      <c r="X70" s="145"/>
    </row>
    <row r="71" spans="2:24" hidden="1" x14ac:dyDescent="0.2">
      <c r="B71" s="102" t="s">
        <v>395</v>
      </c>
      <c r="C71" s="150" t="s">
        <v>396</v>
      </c>
      <c r="D71" s="145"/>
      <c r="E71" s="145"/>
      <c r="F71" s="145"/>
      <c r="G71" s="150"/>
      <c r="H71" s="145"/>
      <c r="I71" s="106"/>
      <c r="J71" s="106">
        <v>0</v>
      </c>
      <c r="K71" s="106">
        <v>32906.300000000003</v>
      </c>
      <c r="L71" s="161">
        <v>18405.990000000002</v>
      </c>
      <c r="M71" s="145"/>
      <c r="N71" s="145"/>
      <c r="O71" s="161">
        <v>51312.29</v>
      </c>
      <c r="P71" s="145"/>
      <c r="Q71" s="145"/>
      <c r="R71" s="161">
        <v>0</v>
      </c>
      <c r="S71" s="145"/>
      <c r="U71" s="161" t="e">
        <f t="shared" si="0"/>
        <v>#DIV/0!</v>
      </c>
      <c r="V71" s="145"/>
      <c r="W71" s="161" t="e">
        <f t="shared" si="1"/>
        <v>#DIV/0!</v>
      </c>
      <c r="X71" s="145"/>
    </row>
    <row r="72" spans="2:24" hidden="1" x14ac:dyDescent="0.2">
      <c r="B72" s="102" t="s">
        <v>544</v>
      </c>
      <c r="C72" s="150" t="s">
        <v>545</v>
      </c>
      <c r="D72" s="145"/>
      <c r="E72" s="145"/>
      <c r="F72" s="145"/>
      <c r="G72" s="150"/>
      <c r="H72" s="145"/>
      <c r="I72" s="106"/>
      <c r="J72" s="106">
        <v>0</v>
      </c>
      <c r="K72" s="106">
        <v>973.78</v>
      </c>
      <c r="L72" s="161">
        <v>829.03</v>
      </c>
      <c r="M72" s="145"/>
      <c r="N72" s="145"/>
      <c r="O72" s="161">
        <v>1802.81</v>
      </c>
      <c r="P72" s="145"/>
      <c r="Q72" s="145"/>
      <c r="R72" s="161">
        <v>0</v>
      </c>
      <c r="S72" s="145"/>
      <c r="U72" s="161" t="e">
        <f t="shared" si="0"/>
        <v>#DIV/0!</v>
      </c>
      <c r="V72" s="145"/>
      <c r="W72" s="161" t="e">
        <f t="shared" si="1"/>
        <v>#DIV/0!</v>
      </c>
      <c r="X72" s="145"/>
    </row>
    <row r="73" spans="2:24" ht="21" customHeight="1" x14ac:dyDescent="0.2">
      <c r="B73" s="102" t="s">
        <v>251</v>
      </c>
      <c r="C73" s="150" t="s">
        <v>252</v>
      </c>
      <c r="D73" s="145"/>
      <c r="E73" s="145"/>
      <c r="F73" s="145"/>
      <c r="G73" s="150"/>
      <c r="H73" s="145"/>
      <c r="I73" s="106">
        <v>6418.41</v>
      </c>
      <c r="J73" s="106">
        <v>7300</v>
      </c>
      <c r="K73" s="106">
        <v>1263.2</v>
      </c>
      <c r="L73" s="161">
        <v>3460.27</v>
      </c>
      <c r="M73" s="145"/>
      <c r="N73" s="145"/>
      <c r="O73" s="161">
        <v>4723.47</v>
      </c>
      <c r="P73" s="145"/>
      <c r="Q73" s="145"/>
      <c r="R73" s="161">
        <v>2576.5300000000002</v>
      </c>
      <c r="S73" s="145"/>
      <c r="U73" s="161">
        <f t="shared" si="0"/>
        <v>0.73592525251581009</v>
      </c>
      <c r="V73" s="145"/>
      <c r="W73" s="161">
        <f t="shared" si="1"/>
        <v>0.64705068493150686</v>
      </c>
      <c r="X73" s="145"/>
    </row>
    <row r="74" spans="2:24" ht="21" hidden="1" customHeight="1" x14ac:dyDescent="0.2">
      <c r="B74" s="102" t="s">
        <v>425</v>
      </c>
      <c r="C74" s="150" t="s">
        <v>426</v>
      </c>
      <c r="D74" s="145"/>
      <c r="E74" s="145"/>
      <c r="F74" s="145"/>
      <c r="G74" s="150"/>
      <c r="H74" s="145"/>
      <c r="I74" s="106"/>
      <c r="J74" s="106">
        <v>0</v>
      </c>
      <c r="K74" s="106">
        <v>934.62</v>
      </c>
      <c r="L74" s="161">
        <v>2452.4299999999998</v>
      </c>
      <c r="M74" s="145"/>
      <c r="N74" s="145"/>
      <c r="O74" s="161">
        <v>3387.05</v>
      </c>
      <c r="P74" s="145"/>
      <c r="Q74" s="145"/>
      <c r="R74" s="161">
        <v>0</v>
      </c>
      <c r="S74" s="145"/>
      <c r="U74" s="161" t="e">
        <f t="shared" si="0"/>
        <v>#DIV/0!</v>
      </c>
      <c r="V74" s="145"/>
      <c r="W74" s="161" t="e">
        <f t="shared" si="1"/>
        <v>#DIV/0!</v>
      </c>
      <c r="X74" s="145"/>
    </row>
    <row r="75" spans="2:24" ht="21.75" hidden="1" customHeight="1" x14ac:dyDescent="0.2">
      <c r="B75" s="102" t="s">
        <v>546</v>
      </c>
      <c r="C75" s="150" t="s">
        <v>547</v>
      </c>
      <c r="D75" s="145"/>
      <c r="E75" s="145"/>
      <c r="F75" s="145"/>
      <c r="G75" s="150"/>
      <c r="H75" s="145"/>
      <c r="I75" s="106"/>
      <c r="J75" s="106">
        <v>0</v>
      </c>
      <c r="K75" s="106">
        <v>42.88</v>
      </c>
      <c r="L75" s="161">
        <v>5.64</v>
      </c>
      <c r="M75" s="145"/>
      <c r="N75" s="145"/>
      <c r="O75" s="161">
        <v>48.52</v>
      </c>
      <c r="P75" s="145"/>
      <c r="Q75" s="145"/>
      <c r="R75" s="161">
        <v>0</v>
      </c>
      <c r="S75" s="145"/>
      <c r="U75" s="161" t="e">
        <f t="shared" si="0"/>
        <v>#DIV/0!</v>
      </c>
      <c r="V75" s="145"/>
      <c r="W75" s="161" t="e">
        <f t="shared" si="1"/>
        <v>#DIV/0!</v>
      </c>
      <c r="X75" s="145"/>
    </row>
    <row r="76" spans="2:24" ht="21" hidden="1" customHeight="1" x14ac:dyDescent="0.2">
      <c r="B76" s="102" t="s">
        <v>427</v>
      </c>
      <c r="C76" s="150" t="s">
        <v>428</v>
      </c>
      <c r="D76" s="145"/>
      <c r="E76" s="145"/>
      <c r="F76" s="145"/>
      <c r="G76" s="150"/>
      <c r="H76" s="145"/>
      <c r="I76" s="106"/>
      <c r="J76" s="106">
        <v>0</v>
      </c>
      <c r="K76" s="106">
        <v>285.7</v>
      </c>
      <c r="L76" s="161">
        <v>1002.2</v>
      </c>
      <c r="M76" s="145"/>
      <c r="N76" s="145"/>
      <c r="O76" s="161">
        <v>1287.9000000000001</v>
      </c>
      <c r="P76" s="145"/>
      <c r="Q76" s="145"/>
      <c r="R76" s="161">
        <v>0</v>
      </c>
      <c r="S76" s="145"/>
      <c r="U76" s="161" t="e">
        <f t="shared" si="0"/>
        <v>#DIV/0!</v>
      </c>
      <c r="V76" s="145"/>
      <c r="W76" s="161" t="e">
        <f t="shared" si="1"/>
        <v>#DIV/0!</v>
      </c>
      <c r="X76" s="145"/>
    </row>
    <row r="77" spans="2:24" x14ac:dyDescent="0.2">
      <c r="B77" s="102" t="s">
        <v>253</v>
      </c>
      <c r="C77" s="150" t="s">
        <v>63</v>
      </c>
      <c r="D77" s="145"/>
      <c r="E77" s="145"/>
      <c r="F77" s="145"/>
      <c r="G77" s="150"/>
      <c r="H77" s="145"/>
      <c r="I77" s="106">
        <v>9652.3700000000008</v>
      </c>
      <c r="J77" s="106">
        <v>14700</v>
      </c>
      <c r="K77" s="106">
        <v>3767.26</v>
      </c>
      <c r="L77" s="161">
        <v>7345.04</v>
      </c>
      <c r="M77" s="145"/>
      <c r="N77" s="145"/>
      <c r="O77" s="161">
        <v>11112.3</v>
      </c>
      <c r="P77" s="145"/>
      <c r="Q77" s="145"/>
      <c r="R77" s="161">
        <v>3587.7</v>
      </c>
      <c r="S77" s="145"/>
      <c r="U77" s="161">
        <f t="shared" ref="U77:U140" si="2">O77/I77</f>
        <v>1.1512509362985461</v>
      </c>
      <c r="V77" s="145"/>
      <c r="W77" s="161">
        <f t="shared" ref="W77:W140" si="3">O77/J77</f>
        <v>0.75593877551020405</v>
      </c>
      <c r="X77" s="145"/>
    </row>
    <row r="78" spans="2:24" hidden="1" x14ac:dyDescent="0.2">
      <c r="B78" s="102" t="s">
        <v>429</v>
      </c>
      <c r="C78" s="150" t="s">
        <v>430</v>
      </c>
      <c r="D78" s="145"/>
      <c r="E78" s="145"/>
      <c r="F78" s="145"/>
      <c r="G78" s="150"/>
      <c r="H78" s="145"/>
      <c r="I78" s="106"/>
      <c r="J78" s="106">
        <v>0</v>
      </c>
      <c r="K78" s="106">
        <v>3767.26</v>
      </c>
      <c r="L78" s="161">
        <v>7345.04</v>
      </c>
      <c r="M78" s="145"/>
      <c r="N78" s="145"/>
      <c r="O78" s="161">
        <v>11112.3</v>
      </c>
      <c r="P78" s="145"/>
      <c r="Q78" s="145"/>
      <c r="R78" s="161">
        <v>0</v>
      </c>
      <c r="S78" s="145"/>
      <c r="U78" s="161" t="e">
        <f t="shared" si="2"/>
        <v>#DIV/0!</v>
      </c>
      <c r="V78" s="145"/>
      <c r="W78" s="161" t="e">
        <f t="shared" si="3"/>
        <v>#DIV/0!</v>
      </c>
      <c r="X78" s="145"/>
    </row>
    <row r="79" spans="2:24" x14ac:dyDescent="0.2">
      <c r="B79" s="102" t="s">
        <v>254</v>
      </c>
      <c r="C79" s="150" t="s">
        <v>64</v>
      </c>
      <c r="D79" s="145"/>
      <c r="E79" s="145"/>
      <c r="F79" s="145"/>
      <c r="G79" s="150"/>
      <c r="H79" s="145"/>
      <c r="I79" s="106">
        <v>3234.29</v>
      </c>
      <c r="J79" s="106">
        <v>2700</v>
      </c>
      <c r="K79" s="106">
        <v>364.8</v>
      </c>
      <c r="L79" s="161">
        <v>2481.52</v>
      </c>
      <c r="M79" s="145"/>
      <c r="N79" s="145"/>
      <c r="O79" s="161">
        <v>2846.32</v>
      </c>
      <c r="P79" s="145"/>
      <c r="Q79" s="145"/>
      <c r="R79" s="161">
        <v>-146.32</v>
      </c>
      <c r="S79" s="145"/>
      <c r="U79" s="161">
        <f t="shared" si="2"/>
        <v>0.88004477025869676</v>
      </c>
      <c r="V79" s="145"/>
      <c r="W79" s="161">
        <f t="shared" si="3"/>
        <v>1.0541925925925926</v>
      </c>
      <c r="X79" s="145"/>
    </row>
    <row r="80" spans="2:24" hidden="1" x14ac:dyDescent="0.2">
      <c r="B80" s="102" t="s">
        <v>431</v>
      </c>
      <c r="C80" s="150" t="s">
        <v>64</v>
      </c>
      <c r="D80" s="145"/>
      <c r="E80" s="145"/>
      <c r="F80" s="145"/>
      <c r="G80" s="150"/>
      <c r="H80" s="145"/>
      <c r="I80" s="106"/>
      <c r="J80" s="106">
        <v>0</v>
      </c>
      <c r="K80" s="106">
        <v>364.8</v>
      </c>
      <c r="L80" s="161">
        <v>2481.52</v>
      </c>
      <c r="M80" s="145"/>
      <c r="N80" s="145"/>
      <c r="O80" s="161">
        <v>2846.32</v>
      </c>
      <c r="P80" s="145"/>
      <c r="Q80" s="145"/>
      <c r="R80" s="161">
        <v>0</v>
      </c>
      <c r="S80" s="145"/>
      <c r="U80" s="161" t="e">
        <f t="shared" si="2"/>
        <v>#DIV/0!</v>
      </c>
      <c r="V80" s="145"/>
      <c r="W80" s="161" t="e">
        <f t="shared" si="3"/>
        <v>#DIV/0!</v>
      </c>
      <c r="X80" s="145"/>
    </row>
    <row r="81" spans="2:24" x14ac:dyDescent="0.2">
      <c r="B81" s="102" t="s">
        <v>255</v>
      </c>
      <c r="C81" s="150" t="s">
        <v>65</v>
      </c>
      <c r="D81" s="145"/>
      <c r="E81" s="145"/>
      <c r="F81" s="145"/>
      <c r="G81" s="150"/>
      <c r="H81" s="145"/>
      <c r="I81" s="106">
        <v>380162.64</v>
      </c>
      <c r="J81" s="106">
        <v>476860</v>
      </c>
      <c r="K81" s="106">
        <v>174726.51</v>
      </c>
      <c r="L81" s="161">
        <v>222465.33</v>
      </c>
      <c r="M81" s="145"/>
      <c r="N81" s="145"/>
      <c r="O81" s="161">
        <v>397191.84</v>
      </c>
      <c r="P81" s="145"/>
      <c r="Q81" s="145"/>
      <c r="R81" s="161">
        <v>79668.160000000003</v>
      </c>
      <c r="S81" s="145"/>
      <c r="U81" s="161">
        <f t="shared" si="2"/>
        <v>1.0447945121593221</v>
      </c>
      <c r="V81" s="145"/>
      <c r="W81" s="161">
        <f t="shared" si="3"/>
        <v>0.83293176194270857</v>
      </c>
      <c r="X81" s="145"/>
    </row>
    <row r="82" spans="2:24" x14ac:dyDescent="0.2">
      <c r="B82" s="102" t="s">
        <v>256</v>
      </c>
      <c r="C82" s="150" t="s">
        <v>66</v>
      </c>
      <c r="D82" s="145"/>
      <c r="E82" s="145"/>
      <c r="F82" s="145"/>
      <c r="G82" s="150"/>
      <c r="H82" s="145"/>
      <c r="I82" s="106">
        <v>25917.98</v>
      </c>
      <c r="J82" s="106">
        <v>32900</v>
      </c>
      <c r="K82" s="106">
        <v>13348.81</v>
      </c>
      <c r="L82" s="161">
        <v>11825.73</v>
      </c>
      <c r="M82" s="145"/>
      <c r="N82" s="145"/>
      <c r="O82" s="161">
        <v>25174.54</v>
      </c>
      <c r="P82" s="145"/>
      <c r="Q82" s="145"/>
      <c r="R82" s="161">
        <v>7725.46</v>
      </c>
      <c r="S82" s="145"/>
      <c r="U82" s="161">
        <f t="shared" si="2"/>
        <v>0.97131566580420237</v>
      </c>
      <c r="V82" s="145"/>
      <c r="W82" s="161">
        <f t="shared" si="3"/>
        <v>0.76518358662613983</v>
      </c>
      <c r="X82" s="145"/>
    </row>
    <row r="83" spans="2:24" hidden="1" x14ac:dyDescent="0.2">
      <c r="B83" s="102" t="s">
        <v>397</v>
      </c>
      <c r="C83" s="150" t="s">
        <v>398</v>
      </c>
      <c r="D83" s="145"/>
      <c r="E83" s="145"/>
      <c r="F83" s="145"/>
      <c r="G83" s="150"/>
      <c r="H83" s="145"/>
      <c r="I83" s="106"/>
      <c r="J83" s="106">
        <v>0</v>
      </c>
      <c r="K83" s="106">
        <v>7795.74</v>
      </c>
      <c r="L83" s="161">
        <v>6878.51</v>
      </c>
      <c r="M83" s="145"/>
      <c r="N83" s="145"/>
      <c r="O83" s="161">
        <v>14674.25</v>
      </c>
      <c r="P83" s="145"/>
      <c r="Q83" s="145"/>
      <c r="R83" s="161">
        <v>0</v>
      </c>
      <c r="S83" s="145"/>
      <c r="U83" s="161" t="e">
        <f t="shared" si="2"/>
        <v>#DIV/0!</v>
      </c>
      <c r="V83" s="145"/>
      <c r="W83" s="161" t="e">
        <f t="shared" si="3"/>
        <v>#DIV/0!</v>
      </c>
      <c r="X83" s="145"/>
    </row>
    <row r="84" spans="2:24" hidden="1" x14ac:dyDescent="0.2">
      <c r="B84" s="102" t="s">
        <v>432</v>
      </c>
      <c r="C84" s="150" t="s">
        <v>433</v>
      </c>
      <c r="D84" s="145"/>
      <c r="E84" s="145"/>
      <c r="F84" s="145"/>
      <c r="G84" s="150"/>
      <c r="H84" s="145"/>
      <c r="I84" s="106"/>
      <c r="J84" s="106">
        <v>0</v>
      </c>
      <c r="K84" s="106">
        <v>1703.81</v>
      </c>
      <c r="L84" s="161">
        <v>1743.26</v>
      </c>
      <c r="M84" s="145"/>
      <c r="N84" s="145"/>
      <c r="O84" s="161">
        <v>3447.07</v>
      </c>
      <c r="P84" s="145"/>
      <c r="Q84" s="145"/>
      <c r="R84" s="161">
        <v>0</v>
      </c>
      <c r="S84" s="145"/>
      <c r="U84" s="161" t="e">
        <f t="shared" si="2"/>
        <v>#DIV/0!</v>
      </c>
      <c r="V84" s="145"/>
      <c r="W84" s="161" t="e">
        <f t="shared" si="3"/>
        <v>#DIV/0!</v>
      </c>
      <c r="X84" s="145"/>
    </row>
    <row r="85" spans="2:24" hidden="1" x14ac:dyDescent="0.2">
      <c r="B85" s="102" t="s">
        <v>434</v>
      </c>
      <c r="C85" s="150" t="s">
        <v>435</v>
      </c>
      <c r="D85" s="145"/>
      <c r="E85" s="145"/>
      <c r="F85" s="145"/>
      <c r="G85" s="150"/>
      <c r="H85" s="145"/>
      <c r="I85" s="106"/>
      <c r="J85" s="106">
        <v>0</v>
      </c>
      <c r="K85" s="106">
        <v>3849.26</v>
      </c>
      <c r="L85" s="161">
        <v>3203.96</v>
      </c>
      <c r="M85" s="145"/>
      <c r="N85" s="145"/>
      <c r="O85" s="161">
        <v>7053.22</v>
      </c>
      <c r="P85" s="145"/>
      <c r="Q85" s="145"/>
      <c r="R85" s="161">
        <v>0</v>
      </c>
      <c r="S85" s="145"/>
      <c r="U85" s="161" t="e">
        <f t="shared" si="2"/>
        <v>#DIV/0!</v>
      </c>
      <c r="V85" s="145"/>
      <c r="W85" s="161" t="e">
        <f t="shared" si="3"/>
        <v>#DIV/0!</v>
      </c>
      <c r="X85" s="145"/>
    </row>
    <row r="86" spans="2:24" ht="20.25" customHeight="1" x14ac:dyDescent="0.2">
      <c r="B86" s="102" t="s">
        <v>257</v>
      </c>
      <c r="C86" s="150" t="s">
        <v>258</v>
      </c>
      <c r="D86" s="145"/>
      <c r="E86" s="145"/>
      <c r="F86" s="145"/>
      <c r="G86" s="150"/>
      <c r="H86" s="145"/>
      <c r="I86" s="106">
        <v>63083.86</v>
      </c>
      <c r="J86" s="106">
        <v>88660</v>
      </c>
      <c r="K86" s="106">
        <v>11895.77</v>
      </c>
      <c r="L86" s="161">
        <v>76772.649999999994</v>
      </c>
      <c r="M86" s="145"/>
      <c r="N86" s="145"/>
      <c r="O86" s="161">
        <v>88668.42</v>
      </c>
      <c r="P86" s="145"/>
      <c r="Q86" s="145"/>
      <c r="R86" s="161">
        <v>-8.42</v>
      </c>
      <c r="S86" s="145"/>
      <c r="U86" s="161">
        <f t="shared" si="2"/>
        <v>1.4055642758702462</v>
      </c>
      <c r="V86" s="145"/>
      <c r="W86" s="161">
        <f t="shared" si="3"/>
        <v>1.0000949695465824</v>
      </c>
      <c r="X86" s="145"/>
    </row>
    <row r="87" spans="2:24" ht="22.5" hidden="1" customHeight="1" x14ac:dyDescent="0.2">
      <c r="B87" s="102" t="s">
        <v>399</v>
      </c>
      <c r="C87" s="150" t="s">
        <v>400</v>
      </c>
      <c r="D87" s="145"/>
      <c r="E87" s="145"/>
      <c r="F87" s="145"/>
      <c r="G87" s="150"/>
      <c r="H87" s="145"/>
      <c r="I87" s="106"/>
      <c r="J87" s="106">
        <v>0</v>
      </c>
      <c r="K87" s="106">
        <v>9685.91</v>
      </c>
      <c r="L87" s="161">
        <v>57334.04</v>
      </c>
      <c r="M87" s="145"/>
      <c r="N87" s="145"/>
      <c r="O87" s="161">
        <v>67019.95</v>
      </c>
      <c r="P87" s="145"/>
      <c r="Q87" s="145"/>
      <c r="R87" s="161">
        <v>0</v>
      </c>
      <c r="S87" s="145"/>
      <c r="U87" s="161" t="e">
        <f t="shared" si="2"/>
        <v>#DIV/0!</v>
      </c>
      <c r="V87" s="145"/>
      <c r="W87" s="161" t="e">
        <f t="shared" si="3"/>
        <v>#DIV/0!</v>
      </c>
      <c r="X87" s="145"/>
    </row>
    <row r="88" spans="2:24" ht="25.5" hidden="1" customHeight="1" x14ac:dyDescent="0.2">
      <c r="B88" s="102" t="s">
        <v>436</v>
      </c>
      <c r="C88" s="150" t="s">
        <v>437</v>
      </c>
      <c r="D88" s="145"/>
      <c r="E88" s="145"/>
      <c r="F88" s="145"/>
      <c r="G88" s="150"/>
      <c r="H88" s="145"/>
      <c r="I88" s="106"/>
      <c r="J88" s="106">
        <v>0</v>
      </c>
      <c r="K88" s="106">
        <v>2033.24</v>
      </c>
      <c r="L88" s="161">
        <v>15499.5</v>
      </c>
      <c r="M88" s="145"/>
      <c r="N88" s="145"/>
      <c r="O88" s="161">
        <v>17532.740000000002</v>
      </c>
      <c r="P88" s="145"/>
      <c r="Q88" s="145"/>
      <c r="R88" s="161">
        <v>0</v>
      </c>
      <c r="S88" s="145"/>
      <c r="U88" s="161" t="e">
        <f t="shared" si="2"/>
        <v>#DIV/0!</v>
      </c>
      <c r="V88" s="145"/>
      <c r="W88" s="161" t="e">
        <f t="shared" si="3"/>
        <v>#DIV/0!</v>
      </c>
      <c r="X88" s="145"/>
    </row>
    <row r="89" spans="2:24" ht="21.75" hidden="1" customHeight="1" x14ac:dyDescent="0.2">
      <c r="B89" s="102" t="s">
        <v>548</v>
      </c>
      <c r="C89" s="150" t="s">
        <v>549</v>
      </c>
      <c r="D89" s="145"/>
      <c r="E89" s="145"/>
      <c r="F89" s="145"/>
      <c r="G89" s="150"/>
      <c r="H89" s="145"/>
      <c r="I89" s="106"/>
      <c r="J89" s="106">
        <v>0</v>
      </c>
      <c r="K89" s="106">
        <v>176.62</v>
      </c>
      <c r="L89" s="161">
        <v>3939.11</v>
      </c>
      <c r="M89" s="145"/>
      <c r="N89" s="145"/>
      <c r="O89" s="161">
        <v>4115.7299999999996</v>
      </c>
      <c r="P89" s="145"/>
      <c r="Q89" s="145"/>
      <c r="R89" s="161">
        <v>0</v>
      </c>
      <c r="S89" s="145"/>
      <c r="U89" s="161" t="e">
        <f t="shared" si="2"/>
        <v>#DIV/0!</v>
      </c>
      <c r="V89" s="145"/>
      <c r="W89" s="161" t="e">
        <f t="shared" si="3"/>
        <v>#DIV/0!</v>
      </c>
      <c r="X89" s="145"/>
    </row>
    <row r="90" spans="2:24" x14ac:dyDescent="0.2">
      <c r="B90" s="102" t="s">
        <v>259</v>
      </c>
      <c r="C90" s="150" t="s">
        <v>68</v>
      </c>
      <c r="D90" s="145"/>
      <c r="E90" s="145"/>
      <c r="F90" s="145"/>
      <c r="G90" s="150"/>
      <c r="H90" s="145"/>
      <c r="I90" s="106">
        <v>18432.939999999999</v>
      </c>
      <c r="J90" s="106">
        <v>18500</v>
      </c>
      <c r="K90" s="106">
        <v>7290.84</v>
      </c>
      <c r="L90" s="161">
        <v>5844.85</v>
      </c>
      <c r="M90" s="145"/>
      <c r="N90" s="145"/>
      <c r="O90" s="161">
        <v>13135.69</v>
      </c>
      <c r="P90" s="145"/>
      <c r="Q90" s="145"/>
      <c r="R90" s="161">
        <v>5364.31</v>
      </c>
      <c r="S90" s="145"/>
      <c r="U90" s="161">
        <f t="shared" si="2"/>
        <v>0.71262045012895403</v>
      </c>
      <c r="V90" s="145"/>
      <c r="W90" s="161">
        <f t="shared" si="3"/>
        <v>0.71003729729729737</v>
      </c>
      <c r="X90" s="145"/>
    </row>
    <row r="91" spans="2:24" hidden="1" x14ac:dyDescent="0.2">
      <c r="B91" s="102" t="s">
        <v>550</v>
      </c>
      <c r="C91" s="150" t="s">
        <v>551</v>
      </c>
      <c r="D91" s="145"/>
      <c r="E91" s="145"/>
      <c r="F91" s="145"/>
      <c r="G91" s="150"/>
      <c r="H91" s="145"/>
      <c r="I91" s="106"/>
      <c r="J91" s="106">
        <v>0</v>
      </c>
      <c r="K91" s="106">
        <v>6908.52</v>
      </c>
      <c r="L91" s="161">
        <v>5462.53</v>
      </c>
      <c r="M91" s="145"/>
      <c r="N91" s="145"/>
      <c r="O91" s="161">
        <v>12371.05</v>
      </c>
      <c r="P91" s="145"/>
      <c r="Q91" s="145"/>
      <c r="R91" s="161">
        <v>0</v>
      </c>
      <c r="S91" s="145"/>
      <c r="U91" s="161" t="e">
        <f t="shared" si="2"/>
        <v>#DIV/0!</v>
      </c>
      <c r="V91" s="145"/>
      <c r="W91" s="161" t="e">
        <f t="shared" si="3"/>
        <v>#DIV/0!</v>
      </c>
      <c r="X91" s="145"/>
    </row>
    <row r="92" spans="2:24" hidden="1" x14ac:dyDescent="0.2">
      <c r="B92" s="102" t="s">
        <v>438</v>
      </c>
      <c r="C92" s="150" t="s">
        <v>439</v>
      </c>
      <c r="D92" s="145"/>
      <c r="E92" s="145"/>
      <c r="F92" s="145"/>
      <c r="G92" s="150"/>
      <c r="H92" s="145"/>
      <c r="I92" s="106"/>
      <c r="J92" s="106">
        <v>0</v>
      </c>
      <c r="K92" s="106">
        <v>382.32</v>
      </c>
      <c r="L92" s="161">
        <v>382.32</v>
      </c>
      <c r="M92" s="145"/>
      <c r="N92" s="145"/>
      <c r="O92" s="161">
        <v>764.64</v>
      </c>
      <c r="P92" s="145"/>
      <c r="Q92" s="145"/>
      <c r="R92" s="161">
        <v>0</v>
      </c>
      <c r="S92" s="145"/>
      <c r="U92" s="161" t="e">
        <f t="shared" si="2"/>
        <v>#DIV/0!</v>
      </c>
      <c r="V92" s="145"/>
      <c r="W92" s="161" t="e">
        <f t="shared" si="3"/>
        <v>#DIV/0!</v>
      </c>
      <c r="X92" s="145"/>
    </row>
    <row r="93" spans="2:24" x14ac:dyDescent="0.2">
      <c r="B93" s="102" t="s">
        <v>260</v>
      </c>
      <c r="C93" s="150" t="s">
        <v>69</v>
      </c>
      <c r="D93" s="145"/>
      <c r="E93" s="145"/>
      <c r="F93" s="145"/>
      <c r="G93" s="150"/>
      <c r="H93" s="145"/>
      <c r="I93" s="106">
        <v>42393.72</v>
      </c>
      <c r="J93" s="106">
        <v>45800</v>
      </c>
      <c r="K93" s="106">
        <v>23833.81</v>
      </c>
      <c r="L93" s="161">
        <v>23283.5</v>
      </c>
      <c r="M93" s="145"/>
      <c r="N93" s="145"/>
      <c r="O93" s="161">
        <v>47117.31</v>
      </c>
      <c r="P93" s="145"/>
      <c r="Q93" s="145"/>
      <c r="R93" s="161">
        <v>-1317.31</v>
      </c>
      <c r="S93" s="145"/>
      <c r="U93" s="161">
        <f t="shared" si="2"/>
        <v>1.1114219275873878</v>
      </c>
      <c r="V93" s="145"/>
      <c r="W93" s="161">
        <f t="shared" si="3"/>
        <v>1.0287622270742358</v>
      </c>
      <c r="X93" s="145"/>
    </row>
    <row r="94" spans="2:24" hidden="1" x14ac:dyDescent="0.2">
      <c r="B94" s="102" t="s">
        <v>440</v>
      </c>
      <c r="C94" s="150" t="s">
        <v>441</v>
      </c>
      <c r="D94" s="145"/>
      <c r="E94" s="145"/>
      <c r="F94" s="145"/>
      <c r="G94" s="150"/>
      <c r="H94" s="145"/>
      <c r="I94" s="106"/>
      <c r="J94" s="106">
        <v>0</v>
      </c>
      <c r="K94" s="106">
        <v>7300.75</v>
      </c>
      <c r="L94" s="161">
        <v>7918.25</v>
      </c>
      <c r="M94" s="145"/>
      <c r="N94" s="145"/>
      <c r="O94" s="161">
        <v>15219</v>
      </c>
      <c r="P94" s="145"/>
      <c r="Q94" s="145"/>
      <c r="R94" s="161">
        <v>0</v>
      </c>
      <c r="S94" s="145"/>
      <c r="U94" s="161" t="e">
        <f t="shared" si="2"/>
        <v>#DIV/0!</v>
      </c>
      <c r="V94" s="145"/>
      <c r="W94" s="161" t="e">
        <f t="shared" si="3"/>
        <v>#DIV/0!</v>
      </c>
      <c r="X94" s="145"/>
    </row>
    <row r="95" spans="2:24" hidden="1" x14ac:dyDescent="0.2">
      <c r="B95" s="102" t="s">
        <v>442</v>
      </c>
      <c r="C95" s="150" t="s">
        <v>443</v>
      </c>
      <c r="D95" s="145"/>
      <c r="E95" s="145"/>
      <c r="F95" s="145"/>
      <c r="G95" s="150"/>
      <c r="H95" s="145"/>
      <c r="I95" s="106"/>
      <c r="J95" s="106">
        <v>0</v>
      </c>
      <c r="K95" s="106">
        <v>6284.25</v>
      </c>
      <c r="L95" s="161">
        <v>4957.6000000000004</v>
      </c>
      <c r="M95" s="145"/>
      <c r="N95" s="145"/>
      <c r="O95" s="161">
        <v>11241.85</v>
      </c>
      <c r="P95" s="145"/>
      <c r="Q95" s="145"/>
      <c r="R95" s="161">
        <v>0</v>
      </c>
      <c r="S95" s="145"/>
      <c r="U95" s="161" t="e">
        <f t="shared" si="2"/>
        <v>#DIV/0!</v>
      </c>
      <c r="V95" s="145"/>
      <c r="W95" s="161" t="e">
        <f t="shared" si="3"/>
        <v>#DIV/0!</v>
      </c>
      <c r="X95" s="145"/>
    </row>
    <row r="96" spans="2:24" hidden="1" x14ac:dyDescent="0.2">
      <c r="B96" s="102" t="s">
        <v>444</v>
      </c>
      <c r="C96" s="150" t="s">
        <v>445</v>
      </c>
      <c r="D96" s="145"/>
      <c r="E96" s="145"/>
      <c r="F96" s="145"/>
      <c r="G96" s="150"/>
      <c r="H96" s="145"/>
      <c r="I96" s="106"/>
      <c r="J96" s="106">
        <v>0</v>
      </c>
      <c r="K96" s="106">
        <v>9454.26</v>
      </c>
      <c r="L96" s="161">
        <v>8651.86</v>
      </c>
      <c r="M96" s="145"/>
      <c r="N96" s="145"/>
      <c r="O96" s="161">
        <v>18106.12</v>
      </c>
      <c r="P96" s="145"/>
      <c r="Q96" s="145"/>
      <c r="R96" s="161">
        <v>0</v>
      </c>
      <c r="S96" s="145"/>
      <c r="U96" s="161" t="e">
        <f t="shared" si="2"/>
        <v>#DIV/0!</v>
      </c>
      <c r="V96" s="145"/>
      <c r="W96" s="161" t="e">
        <f t="shared" si="3"/>
        <v>#DIV/0!</v>
      </c>
      <c r="X96" s="145"/>
    </row>
    <row r="97" spans="2:24" hidden="1" x14ac:dyDescent="0.2">
      <c r="B97" s="102" t="s">
        <v>446</v>
      </c>
      <c r="C97" s="150" t="s">
        <v>447</v>
      </c>
      <c r="D97" s="145"/>
      <c r="E97" s="145"/>
      <c r="F97" s="145"/>
      <c r="G97" s="150"/>
      <c r="H97" s="145"/>
      <c r="I97" s="106"/>
      <c r="J97" s="106">
        <v>0</v>
      </c>
      <c r="K97" s="106">
        <v>794.55</v>
      </c>
      <c r="L97" s="161">
        <v>1755.79</v>
      </c>
      <c r="M97" s="145"/>
      <c r="N97" s="145"/>
      <c r="O97" s="161">
        <v>2550.34</v>
      </c>
      <c r="P97" s="145"/>
      <c r="Q97" s="145"/>
      <c r="R97" s="161">
        <v>0</v>
      </c>
      <c r="S97" s="145"/>
      <c r="U97" s="161" t="e">
        <f t="shared" si="2"/>
        <v>#DIV/0!</v>
      </c>
      <c r="V97" s="145"/>
      <c r="W97" s="161" t="e">
        <f t="shared" si="3"/>
        <v>#DIV/0!</v>
      </c>
      <c r="X97" s="145"/>
    </row>
    <row r="98" spans="2:24" x14ac:dyDescent="0.2">
      <c r="B98" s="102" t="s">
        <v>261</v>
      </c>
      <c r="C98" s="150" t="s">
        <v>70</v>
      </c>
      <c r="D98" s="145"/>
      <c r="E98" s="145"/>
      <c r="F98" s="145"/>
      <c r="G98" s="150"/>
      <c r="H98" s="145"/>
      <c r="I98" s="106">
        <v>47086.83</v>
      </c>
      <c r="J98" s="106">
        <v>55500</v>
      </c>
      <c r="K98" s="106">
        <v>20524.72</v>
      </c>
      <c r="L98" s="161">
        <v>23040.95</v>
      </c>
      <c r="M98" s="145"/>
      <c r="N98" s="145"/>
      <c r="O98" s="161">
        <v>43565.67</v>
      </c>
      <c r="P98" s="145"/>
      <c r="Q98" s="145"/>
      <c r="R98" s="161">
        <v>11934.33</v>
      </c>
      <c r="S98" s="145"/>
      <c r="U98" s="161">
        <f t="shared" si="2"/>
        <v>0.92521985446886101</v>
      </c>
      <c r="V98" s="145"/>
      <c r="W98" s="161">
        <f t="shared" si="3"/>
        <v>0.78496702702702703</v>
      </c>
      <c r="X98" s="145"/>
    </row>
    <row r="99" spans="2:24" hidden="1" x14ac:dyDescent="0.2">
      <c r="B99" s="102" t="s">
        <v>448</v>
      </c>
      <c r="C99" s="150" t="s">
        <v>449</v>
      </c>
      <c r="D99" s="145"/>
      <c r="E99" s="145"/>
      <c r="F99" s="145"/>
      <c r="G99" s="150"/>
      <c r="H99" s="145"/>
      <c r="I99" s="106"/>
      <c r="J99" s="106">
        <v>0</v>
      </c>
      <c r="K99" s="106">
        <v>889.92</v>
      </c>
      <c r="L99" s="161">
        <v>889.92</v>
      </c>
      <c r="M99" s="145"/>
      <c r="N99" s="145"/>
      <c r="O99" s="161">
        <v>1779.84</v>
      </c>
      <c r="P99" s="145"/>
      <c r="Q99" s="145"/>
      <c r="R99" s="161">
        <v>0</v>
      </c>
      <c r="S99" s="145"/>
      <c r="U99" s="161" t="e">
        <f t="shared" si="2"/>
        <v>#DIV/0!</v>
      </c>
      <c r="V99" s="145"/>
      <c r="W99" s="161" t="e">
        <f t="shared" si="3"/>
        <v>#DIV/0!</v>
      </c>
      <c r="X99" s="145"/>
    </row>
    <row r="100" spans="2:24" hidden="1" x14ac:dyDescent="0.2">
      <c r="B100" s="102" t="s">
        <v>511</v>
      </c>
      <c r="C100" s="150" t="s">
        <v>98</v>
      </c>
      <c r="D100" s="145"/>
      <c r="E100" s="145"/>
      <c r="F100" s="145"/>
      <c r="G100" s="150"/>
      <c r="H100" s="145"/>
      <c r="I100" s="106"/>
      <c r="J100" s="106">
        <v>0</v>
      </c>
      <c r="K100" s="106">
        <v>43.75</v>
      </c>
      <c r="L100" s="161">
        <v>2653.74</v>
      </c>
      <c r="M100" s="145"/>
      <c r="N100" s="145"/>
      <c r="O100" s="161">
        <v>2697.49</v>
      </c>
      <c r="P100" s="145"/>
      <c r="Q100" s="145"/>
      <c r="R100" s="161">
        <v>0</v>
      </c>
      <c r="S100" s="145"/>
      <c r="U100" s="161" t="e">
        <f t="shared" si="2"/>
        <v>#DIV/0!</v>
      </c>
      <c r="V100" s="145"/>
      <c r="W100" s="161" t="e">
        <f t="shared" si="3"/>
        <v>#DIV/0!</v>
      </c>
      <c r="X100" s="145"/>
    </row>
    <row r="101" spans="2:24" hidden="1" x14ac:dyDescent="0.2">
      <c r="B101" s="102" t="s">
        <v>450</v>
      </c>
      <c r="C101" s="150" t="s">
        <v>451</v>
      </c>
      <c r="D101" s="145"/>
      <c r="E101" s="145"/>
      <c r="F101" s="145"/>
      <c r="G101" s="150"/>
      <c r="H101" s="145"/>
      <c r="I101" s="106"/>
      <c r="J101" s="106">
        <v>0</v>
      </c>
      <c r="K101" s="106">
        <v>19591.05</v>
      </c>
      <c r="L101" s="161">
        <v>19497.29</v>
      </c>
      <c r="M101" s="145"/>
      <c r="N101" s="145"/>
      <c r="O101" s="161">
        <v>39088.339999999997</v>
      </c>
      <c r="P101" s="145"/>
      <c r="Q101" s="145"/>
      <c r="R101" s="161">
        <v>0</v>
      </c>
      <c r="S101" s="145"/>
      <c r="U101" s="161" t="e">
        <f t="shared" si="2"/>
        <v>#DIV/0!</v>
      </c>
      <c r="V101" s="145"/>
      <c r="W101" s="161" t="e">
        <f t="shared" si="3"/>
        <v>#DIV/0!</v>
      </c>
      <c r="X101" s="145"/>
    </row>
    <row r="102" spans="2:24" x14ac:dyDescent="0.2">
      <c r="B102" s="102" t="s">
        <v>262</v>
      </c>
      <c r="C102" s="150" t="s">
        <v>263</v>
      </c>
      <c r="D102" s="145"/>
      <c r="E102" s="145"/>
      <c r="F102" s="145"/>
      <c r="G102" s="150"/>
      <c r="H102" s="145"/>
      <c r="I102" s="106">
        <v>13163.28</v>
      </c>
      <c r="J102" s="106">
        <v>22400</v>
      </c>
      <c r="K102" s="106">
        <v>2267.52</v>
      </c>
      <c r="L102" s="161">
        <v>3648.56</v>
      </c>
      <c r="M102" s="145"/>
      <c r="N102" s="145"/>
      <c r="O102" s="161">
        <v>5916.08</v>
      </c>
      <c r="P102" s="145"/>
      <c r="Q102" s="145"/>
      <c r="R102" s="161">
        <v>16483.919999999998</v>
      </c>
      <c r="S102" s="145"/>
      <c r="U102" s="161">
        <f t="shared" si="2"/>
        <v>0.44943813396053262</v>
      </c>
      <c r="V102" s="145"/>
      <c r="W102" s="161">
        <f t="shared" si="3"/>
        <v>0.26411071428571431</v>
      </c>
      <c r="X102" s="145"/>
    </row>
    <row r="103" spans="2:24" ht="20.25" hidden="1" customHeight="1" x14ac:dyDescent="0.2">
      <c r="B103" s="102" t="s">
        <v>401</v>
      </c>
      <c r="C103" s="150" t="s">
        <v>402</v>
      </c>
      <c r="D103" s="145"/>
      <c r="E103" s="145"/>
      <c r="F103" s="145"/>
      <c r="G103" s="150"/>
      <c r="H103" s="145"/>
      <c r="I103" s="106"/>
      <c r="J103" s="106">
        <v>0</v>
      </c>
      <c r="K103" s="106">
        <v>1933.17</v>
      </c>
      <c r="L103" s="161">
        <v>3261.95</v>
      </c>
      <c r="M103" s="145"/>
      <c r="N103" s="145"/>
      <c r="O103" s="161">
        <v>5195.12</v>
      </c>
      <c r="P103" s="145"/>
      <c r="Q103" s="145"/>
      <c r="R103" s="161">
        <v>0</v>
      </c>
      <c r="S103" s="145"/>
      <c r="U103" s="161" t="e">
        <f t="shared" si="2"/>
        <v>#DIV/0!</v>
      </c>
      <c r="V103" s="145"/>
      <c r="W103" s="161" t="e">
        <f t="shared" si="3"/>
        <v>#DIV/0!</v>
      </c>
      <c r="X103" s="145"/>
    </row>
    <row r="104" spans="2:24" hidden="1" x14ac:dyDescent="0.2">
      <c r="B104" s="102" t="s">
        <v>552</v>
      </c>
      <c r="C104" s="150" t="s">
        <v>553</v>
      </c>
      <c r="D104" s="145"/>
      <c r="E104" s="145"/>
      <c r="F104" s="145"/>
      <c r="G104" s="150"/>
      <c r="H104" s="145"/>
      <c r="I104" s="106"/>
      <c r="J104" s="106">
        <v>0</v>
      </c>
      <c r="K104" s="106">
        <v>334.35</v>
      </c>
      <c r="L104" s="161">
        <v>386.61</v>
      </c>
      <c r="M104" s="145"/>
      <c r="N104" s="145"/>
      <c r="O104" s="161">
        <v>720.96</v>
      </c>
      <c r="P104" s="145"/>
      <c r="Q104" s="145"/>
      <c r="R104" s="161">
        <v>0</v>
      </c>
      <c r="S104" s="145"/>
      <c r="U104" s="161" t="e">
        <f t="shared" si="2"/>
        <v>#DIV/0!</v>
      </c>
      <c r="V104" s="145"/>
      <c r="W104" s="161" t="e">
        <f t="shared" si="3"/>
        <v>#DIV/0!</v>
      </c>
      <c r="X104" s="145"/>
    </row>
    <row r="105" spans="2:24" x14ac:dyDescent="0.2">
      <c r="B105" s="102" t="s">
        <v>264</v>
      </c>
      <c r="C105" s="150" t="s">
        <v>72</v>
      </c>
      <c r="D105" s="145"/>
      <c r="E105" s="145"/>
      <c r="F105" s="145"/>
      <c r="G105" s="150"/>
      <c r="H105" s="145"/>
      <c r="I105" s="106">
        <v>82156.34</v>
      </c>
      <c r="J105" s="106">
        <v>94800</v>
      </c>
      <c r="K105" s="106">
        <v>43730.27</v>
      </c>
      <c r="L105" s="161">
        <v>31869.98</v>
      </c>
      <c r="M105" s="145"/>
      <c r="N105" s="145"/>
      <c r="O105" s="161">
        <v>75600.25</v>
      </c>
      <c r="P105" s="145"/>
      <c r="Q105" s="145"/>
      <c r="R105" s="161">
        <v>19199.75</v>
      </c>
      <c r="S105" s="145"/>
      <c r="U105" s="161">
        <f t="shared" si="2"/>
        <v>0.92019982876549766</v>
      </c>
      <c r="V105" s="145"/>
      <c r="W105" s="161">
        <f t="shared" si="3"/>
        <v>0.7974709915611814</v>
      </c>
      <c r="X105" s="145"/>
    </row>
    <row r="106" spans="2:24" hidden="1" x14ac:dyDescent="0.2">
      <c r="B106" s="102" t="s">
        <v>512</v>
      </c>
      <c r="C106" s="150" t="s">
        <v>513</v>
      </c>
      <c r="D106" s="145"/>
      <c r="E106" s="145"/>
      <c r="F106" s="145"/>
      <c r="G106" s="150"/>
      <c r="H106" s="145"/>
      <c r="I106" s="106"/>
      <c r="J106" s="106">
        <v>0</v>
      </c>
      <c r="K106" s="106">
        <v>732.39</v>
      </c>
      <c r="L106" s="161">
        <v>821.34</v>
      </c>
      <c r="M106" s="145"/>
      <c r="N106" s="145"/>
      <c r="O106" s="161">
        <v>1553.73</v>
      </c>
      <c r="P106" s="145"/>
      <c r="Q106" s="145"/>
      <c r="R106" s="161">
        <v>0</v>
      </c>
      <c r="S106" s="145"/>
      <c r="U106" s="161" t="e">
        <f t="shared" si="2"/>
        <v>#DIV/0!</v>
      </c>
      <c r="V106" s="145"/>
      <c r="W106" s="161" t="e">
        <f t="shared" si="3"/>
        <v>#DIV/0!</v>
      </c>
      <c r="X106" s="145"/>
    </row>
    <row r="107" spans="2:24" hidden="1" x14ac:dyDescent="0.2">
      <c r="B107" s="102" t="s">
        <v>403</v>
      </c>
      <c r="C107" s="150" t="s">
        <v>404</v>
      </c>
      <c r="D107" s="145"/>
      <c r="E107" s="145"/>
      <c r="F107" s="145"/>
      <c r="G107" s="150"/>
      <c r="H107" s="145"/>
      <c r="I107" s="106"/>
      <c r="J107" s="106">
        <v>0</v>
      </c>
      <c r="K107" s="106">
        <v>34514.74</v>
      </c>
      <c r="L107" s="161">
        <v>17797.64</v>
      </c>
      <c r="M107" s="145"/>
      <c r="N107" s="145"/>
      <c r="O107" s="161">
        <v>52312.38</v>
      </c>
      <c r="P107" s="145"/>
      <c r="Q107" s="145"/>
      <c r="R107" s="161">
        <v>0</v>
      </c>
      <c r="S107" s="145"/>
      <c r="U107" s="161" t="e">
        <f t="shared" si="2"/>
        <v>#DIV/0!</v>
      </c>
      <c r="V107" s="145"/>
      <c r="W107" s="161" t="e">
        <f t="shared" si="3"/>
        <v>#DIV/0!</v>
      </c>
      <c r="X107" s="145"/>
    </row>
    <row r="108" spans="2:24" hidden="1" x14ac:dyDescent="0.2">
      <c r="B108" s="102" t="s">
        <v>554</v>
      </c>
      <c r="C108" s="150" t="s">
        <v>555</v>
      </c>
      <c r="D108" s="145"/>
      <c r="E108" s="145"/>
      <c r="F108" s="145"/>
      <c r="G108" s="150"/>
      <c r="H108" s="145"/>
      <c r="I108" s="106"/>
      <c r="J108" s="106">
        <v>0</v>
      </c>
      <c r="K108" s="106">
        <v>5972.46</v>
      </c>
      <c r="L108" s="161">
        <v>5972.46</v>
      </c>
      <c r="M108" s="145"/>
      <c r="N108" s="145"/>
      <c r="O108" s="161">
        <v>11944.92</v>
      </c>
      <c r="P108" s="145"/>
      <c r="Q108" s="145"/>
      <c r="R108" s="161">
        <v>0</v>
      </c>
      <c r="S108" s="145"/>
      <c r="U108" s="161" t="e">
        <f t="shared" si="2"/>
        <v>#DIV/0!</v>
      </c>
      <c r="V108" s="145"/>
      <c r="W108" s="161" t="e">
        <f t="shared" si="3"/>
        <v>#DIV/0!</v>
      </c>
      <c r="X108" s="145"/>
    </row>
    <row r="109" spans="2:24" ht="24.75" hidden="1" customHeight="1" x14ac:dyDescent="0.2">
      <c r="B109" s="102" t="s">
        <v>405</v>
      </c>
      <c r="C109" s="150" t="s">
        <v>406</v>
      </c>
      <c r="D109" s="145"/>
      <c r="E109" s="145"/>
      <c r="F109" s="145"/>
      <c r="G109" s="150"/>
      <c r="H109" s="145"/>
      <c r="I109" s="106"/>
      <c r="J109" s="106">
        <v>0</v>
      </c>
      <c r="K109" s="106">
        <v>2444.09</v>
      </c>
      <c r="L109" s="161">
        <v>6997.4</v>
      </c>
      <c r="M109" s="145"/>
      <c r="N109" s="145"/>
      <c r="O109" s="161">
        <v>9441.49</v>
      </c>
      <c r="P109" s="145"/>
      <c r="Q109" s="145"/>
      <c r="R109" s="161">
        <v>0</v>
      </c>
      <c r="S109" s="145"/>
      <c r="U109" s="161" t="e">
        <f t="shared" si="2"/>
        <v>#DIV/0!</v>
      </c>
      <c r="V109" s="145"/>
      <c r="W109" s="161" t="e">
        <f t="shared" si="3"/>
        <v>#DIV/0!</v>
      </c>
      <c r="X109" s="145"/>
    </row>
    <row r="110" spans="2:24" hidden="1" x14ac:dyDescent="0.2">
      <c r="B110" s="102" t="s">
        <v>556</v>
      </c>
      <c r="C110" s="150" t="s">
        <v>514</v>
      </c>
      <c r="D110" s="145"/>
      <c r="E110" s="145"/>
      <c r="F110" s="145"/>
      <c r="G110" s="150"/>
      <c r="H110" s="145"/>
      <c r="I110" s="106"/>
      <c r="J110" s="106">
        <v>0</v>
      </c>
      <c r="K110" s="106">
        <v>66.59</v>
      </c>
      <c r="L110" s="161">
        <v>281.14</v>
      </c>
      <c r="M110" s="145"/>
      <c r="N110" s="145"/>
      <c r="O110" s="161">
        <v>347.73</v>
      </c>
      <c r="P110" s="145"/>
      <c r="Q110" s="145"/>
      <c r="R110" s="161">
        <v>0</v>
      </c>
      <c r="S110" s="145"/>
      <c r="U110" s="161" t="e">
        <f t="shared" si="2"/>
        <v>#DIV/0!</v>
      </c>
      <c r="V110" s="145"/>
      <c r="W110" s="161" t="e">
        <f t="shared" si="3"/>
        <v>#DIV/0!</v>
      </c>
      <c r="X110" s="145"/>
    </row>
    <row r="111" spans="2:24" x14ac:dyDescent="0.2">
      <c r="B111" s="102" t="s">
        <v>265</v>
      </c>
      <c r="C111" s="150" t="s">
        <v>73</v>
      </c>
      <c r="D111" s="145"/>
      <c r="E111" s="145"/>
      <c r="F111" s="145"/>
      <c r="G111" s="150"/>
      <c r="H111" s="145"/>
      <c r="I111" s="106">
        <v>22485.16</v>
      </c>
      <c r="J111" s="106">
        <v>27900</v>
      </c>
      <c r="K111" s="106">
        <v>11831.8</v>
      </c>
      <c r="L111" s="161">
        <v>13072.52</v>
      </c>
      <c r="M111" s="145"/>
      <c r="N111" s="145"/>
      <c r="O111" s="161">
        <v>24904.32</v>
      </c>
      <c r="P111" s="145"/>
      <c r="Q111" s="145"/>
      <c r="R111" s="161">
        <v>2995.68</v>
      </c>
      <c r="S111" s="145"/>
      <c r="U111" s="161">
        <f t="shared" si="2"/>
        <v>1.1075891832657629</v>
      </c>
      <c r="V111" s="145"/>
      <c r="W111" s="161">
        <f t="shared" si="3"/>
        <v>0.89262795698924735</v>
      </c>
      <c r="X111" s="145"/>
    </row>
    <row r="112" spans="2:24" hidden="1" x14ac:dyDescent="0.2">
      <c r="B112" s="102" t="s">
        <v>452</v>
      </c>
      <c r="C112" s="150" t="s">
        <v>453</v>
      </c>
      <c r="D112" s="145"/>
      <c r="E112" s="145"/>
      <c r="F112" s="145"/>
      <c r="G112" s="150"/>
      <c r="H112" s="145"/>
      <c r="I112" s="106"/>
      <c r="J112" s="106">
        <v>0</v>
      </c>
      <c r="K112" s="106">
        <v>832.5</v>
      </c>
      <c r="L112" s="161">
        <v>769.87</v>
      </c>
      <c r="M112" s="145"/>
      <c r="N112" s="145"/>
      <c r="O112" s="161">
        <v>1602.37</v>
      </c>
      <c r="P112" s="145"/>
      <c r="Q112" s="145"/>
      <c r="R112" s="161">
        <v>0</v>
      </c>
      <c r="S112" s="145"/>
      <c r="U112" s="161" t="e">
        <f t="shared" si="2"/>
        <v>#DIV/0!</v>
      </c>
      <c r="V112" s="145"/>
      <c r="W112" s="161" t="e">
        <f t="shared" si="3"/>
        <v>#DIV/0!</v>
      </c>
      <c r="X112" s="145"/>
    </row>
    <row r="113" spans="2:24" hidden="1" x14ac:dyDescent="0.2">
      <c r="B113" s="102" t="s">
        <v>454</v>
      </c>
      <c r="C113" s="150" t="s">
        <v>455</v>
      </c>
      <c r="D113" s="145"/>
      <c r="E113" s="145"/>
      <c r="F113" s="145"/>
      <c r="G113" s="150"/>
      <c r="H113" s="145"/>
      <c r="I113" s="106"/>
      <c r="J113" s="106">
        <v>0</v>
      </c>
      <c r="K113" s="106">
        <v>10623.8</v>
      </c>
      <c r="L113" s="161">
        <v>9582.89</v>
      </c>
      <c r="M113" s="145"/>
      <c r="N113" s="145"/>
      <c r="O113" s="161">
        <v>20206.689999999999</v>
      </c>
      <c r="P113" s="145"/>
      <c r="Q113" s="145"/>
      <c r="R113" s="161">
        <v>0</v>
      </c>
      <c r="S113" s="145"/>
      <c r="U113" s="161" t="e">
        <f t="shared" si="2"/>
        <v>#DIV/0!</v>
      </c>
      <c r="V113" s="145"/>
      <c r="W113" s="161" t="e">
        <f t="shared" si="3"/>
        <v>#DIV/0!</v>
      </c>
      <c r="X113" s="145"/>
    </row>
    <row r="114" spans="2:24" hidden="1" x14ac:dyDescent="0.2">
      <c r="B114" s="102" t="s">
        <v>456</v>
      </c>
      <c r="C114" s="150" t="s">
        <v>457</v>
      </c>
      <c r="D114" s="145"/>
      <c r="E114" s="145"/>
      <c r="F114" s="145"/>
      <c r="G114" s="150"/>
      <c r="H114" s="145"/>
      <c r="I114" s="106"/>
      <c r="J114" s="106">
        <v>0</v>
      </c>
      <c r="K114" s="106">
        <v>375.5</v>
      </c>
      <c r="L114" s="161">
        <v>2719.76</v>
      </c>
      <c r="M114" s="145"/>
      <c r="N114" s="145"/>
      <c r="O114" s="161">
        <v>3095.26</v>
      </c>
      <c r="P114" s="145"/>
      <c r="Q114" s="145"/>
      <c r="R114" s="161">
        <v>0</v>
      </c>
      <c r="S114" s="145"/>
      <c r="U114" s="161" t="e">
        <f t="shared" si="2"/>
        <v>#DIV/0!</v>
      </c>
      <c r="V114" s="145"/>
      <c r="W114" s="161" t="e">
        <f t="shared" si="3"/>
        <v>#DIV/0!</v>
      </c>
      <c r="X114" s="145"/>
    </row>
    <row r="115" spans="2:24" x14ac:dyDescent="0.2">
      <c r="B115" s="102" t="s">
        <v>266</v>
      </c>
      <c r="C115" s="150" t="s">
        <v>74</v>
      </c>
      <c r="D115" s="145"/>
      <c r="E115" s="145"/>
      <c r="F115" s="145"/>
      <c r="G115" s="150"/>
      <c r="H115" s="145"/>
      <c r="I115" s="106">
        <v>65442.53</v>
      </c>
      <c r="J115" s="106">
        <v>90400</v>
      </c>
      <c r="K115" s="106">
        <v>40002.97</v>
      </c>
      <c r="L115" s="161">
        <v>33106.589999999997</v>
      </c>
      <c r="M115" s="145"/>
      <c r="N115" s="145"/>
      <c r="O115" s="161">
        <v>73109.56</v>
      </c>
      <c r="P115" s="145"/>
      <c r="Q115" s="145"/>
      <c r="R115" s="161">
        <v>17290.439999999999</v>
      </c>
      <c r="S115" s="145"/>
      <c r="U115" s="161">
        <f t="shared" si="2"/>
        <v>1.1171566869434908</v>
      </c>
      <c r="V115" s="145"/>
      <c r="W115" s="161">
        <f t="shared" si="3"/>
        <v>0.8087340707964602</v>
      </c>
      <c r="X115" s="145"/>
    </row>
    <row r="116" spans="2:24" ht="18.75" hidden="1" customHeight="1" x14ac:dyDescent="0.2">
      <c r="B116" s="102" t="s">
        <v>458</v>
      </c>
      <c r="C116" s="150" t="s">
        <v>459</v>
      </c>
      <c r="D116" s="145"/>
      <c r="E116" s="145"/>
      <c r="F116" s="145"/>
      <c r="G116" s="150"/>
      <c r="H116" s="145"/>
      <c r="I116" s="106"/>
      <c r="J116" s="106">
        <v>0</v>
      </c>
      <c r="K116" s="106">
        <v>347.5</v>
      </c>
      <c r="L116" s="161">
        <v>75.760000000000005</v>
      </c>
      <c r="M116" s="145"/>
      <c r="N116" s="145"/>
      <c r="O116" s="161">
        <v>423.26</v>
      </c>
      <c r="P116" s="145"/>
      <c r="Q116" s="145"/>
      <c r="R116" s="161">
        <v>0</v>
      </c>
      <c r="S116" s="145"/>
      <c r="U116" s="161" t="e">
        <f t="shared" si="2"/>
        <v>#DIV/0!</v>
      </c>
      <c r="V116" s="145"/>
      <c r="W116" s="161" t="e">
        <f t="shared" si="3"/>
        <v>#DIV/0!</v>
      </c>
      <c r="X116" s="145"/>
    </row>
    <row r="117" spans="2:24" hidden="1" x14ac:dyDescent="0.2">
      <c r="B117" s="102" t="s">
        <v>558</v>
      </c>
      <c r="C117" s="150" t="s">
        <v>559</v>
      </c>
      <c r="D117" s="145"/>
      <c r="E117" s="145"/>
      <c r="F117" s="145"/>
      <c r="G117" s="150"/>
      <c r="H117" s="145"/>
      <c r="I117" s="106"/>
      <c r="J117" s="106">
        <v>0</v>
      </c>
      <c r="K117" s="106">
        <v>523.17999999999995</v>
      </c>
      <c r="L117" s="161">
        <v>0</v>
      </c>
      <c r="M117" s="145"/>
      <c r="N117" s="145"/>
      <c r="O117" s="161">
        <v>523.17999999999995</v>
      </c>
      <c r="P117" s="145"/>
      <c r="Q117" s="145"/>
      <c r="R117" s="161">
        <v>0</v>
      </c>
      <c r="S117" s="145"/>
      <c r="U117" s="161" t="e">
        <f t="shared" si="2"/>
        <v>#DIV/0!</v>
      </c>
      <c r="V117" s="145"/>
      <c r="W117" s="161" t="e">
        <f t="shared" si="3"/>
        <v>#DIV/0!</v>
      </c>
      <c r="X117" s="145"/>
    </row>
    <row r="118" spans="2:24" ht="18.75" hidden="1" customHeight="1" x14ac:dyDescent="0.2">
      <c r="B118" s="102" t="s">
        <v>560</v>
      </c>
      <c r="C118" s="150" t="s">
        <v>561</v>
      </c>
      <c r="D118" s="145"/>
      <c r="E118" s="145"/>
      <c r="F118" s="145"/>
      <c r="G118" s="150"/>
      <c r="H118" s="145"/>
      <c r="I118" s="106"/>
      <c r="J118" s="106">
        <v>0</v>
      </c>
      <c r="K118" s="106">
        <v>132.58000000000001</v>
      </c>
      <c r="L118" s="161">
        <v>179.95</v>
      </c>
      <c r="M118" s="145"/>
      <c r="N118" s="145"/>
      <c r="O118" s="161">
        <v>312.52999999999997</v>
      </c>
      <c r="P118" s="145"/>
      <c r="Q118" s="145"/>
      <c r="R118" s="161">
        <v>0</v>
      </c>
      <c r="S118" s="145"/>
      <c r="U118" s="161" t="e">
        <f t="shared" si="2"/>
        <v>#DIV/0!</v>
      </c>
      <c r="V118" s="145"/>
      <c r="W118" s="161" t="e">
        <f t="shared" si="3"/>
        <v>#DIV/0!</v>
      </c>
      <c r="X118" s="145"/>
    </row>
    <row r="119" spans="2:24" hidden="1" x14ac:dyDescent="0.2">
      <c r="B119" s="102" t="s">
        <v>460</v>
      </c>
      <c r="C119" s="150" t="s">
        <v>461</v>
      </c>
      <c r="D119" s="145"/>
      <c r="E119" s="145"/>
      <c r="F119" s="145"/>
      <c r="G119" s="150"/>
      <c r="H119" s="145"/>
      <c r="I119" s="106"/>
      <c r="J119" s="106">
        <v>0</v>
      </c>
      <c r="K119" s="106">
        <v>656.44</v>
      </c>
      <c r="L119" s="161">
        <v>999.67</v>
      </c>
      <c r="M119" s="145"/>
      <c r="N119" s="145"/>
      <c r="O119" s="161">
        <v>1656.11</v>
      </c>
      <c r="P119" s="145"/>
      <c r="Q119" s="145"/>
      <c r="R119" s="161">
        <v>0</v>
      </c>
      <c r="S119" s="145"/>
      <c r="U119" s="161" t="e">
        <f t="shared" si="2"/>
        <v>#DIV/0!</v>
      </c>
      <c r="V119" s="145"/>
      <c r="W119" s="161" t="e">
        <f t="shared" si="3"/>
        <v>#DIV/0!</v>
      </c>
      <c r="X119" s="145"/>
    </row>
    <row r="120" spans="2:24" hidden="1" x14ac:dyDescent="0.2">
      <c r="B120" s="102" t="s">
        <v>462</v>
      </c>
      <c r="C120" s="150" t="s">
        <v>463</v>
      </c>
      <c r="D120" s="145"/>
      <c r="E120" s="145"/>
      <c r="F120" s="145"/>
      <c r="G120" s="150"/>
      <c r="H120" s="145"/>
      <c r="I120" s="106"/>
      <c r="J120" s="106">
        <v>0</v>
      </c>
      <c r="K120" s="106">
        <v>1095</v>
      </c>
      <c r="L120" s="161">
        <v>830</v>
      </c>
      <c r="M120" s="145"/>
      <c r="N120" s="145"/>
      <c r="O120" s="161">
        <v>1925</v>
      </c>
      <c r="P120" s="145"/>
      <c r="Q120" s="145"/>
      <c r="R120" s="161">
        <v>0</v>
      </c>
      <c r="S120" s="145"/>
      <c r="U120" s="161" t="e">
        <f t="shared" si="2"/>
        <v>#DIV/0!</v>
      </c>
      <c r="V120" s="145"/>
      <c r="W120" s="161" t="e">
        <f t="shared" si="3"/>
        <v>#DIV/0!</v>
      </c>
      <c r="X120" s="145"/>
    </row>
    <row r="121" spans="2:24" hidden="1" x14ac:dyDescent="0.2">
      <c r="B121" s="102" t="s">
        <v>464</v>
      </c>
      <c r="C121" s="150" t="s">
        <v>465</v>
      </c>
      <c r="D121" s="145"/>
      <c r="E121" s="145"/>
      <c r="F121" s="145"/>
      <c r="G121" s="150"/>
      <c r="H121" s="145"/>
      <c r="I121" s="106"/>
      <c r="J121" s="106">
        <v>0</v>
      </c>
      <c r="K121" s="106">
        <v>37248.269999999997</v>
      </c>
      <c r="L121" s="161">
        <v>31021.21</v>
      </c>
      <c r="M121" s="145"/>
      <c r="N121" s="145"/>
      <c r="O121" s="161">
        <v>68269.48</v>
      </c>
      <c r="P121" s="145"/>
      <c r="Q121" s="145"/>
      <c r="R121" s="161">
        <v>0</v>
      </c>
      <c r="S121" s="145"/>
      <c r="U121" s="161" t="e">
        <f t="shared" si="2"/>
        <v>#DIV/0!</v>
      </c>
      <c r="V121" s="145"/>
      <c r="W121" s="161" t="e">
        <f t="shared" si="3"/>
        <v>#DIV/0!</v>
      </c>
      <c r="X121" s="145"/>
    </row>
    <row r="122" spans="2:24" ht="20.25" customHeight="1" x14ac:dyDescent="0.2">
      <c r="B122" s="102" t="s">
        <v>267</v>
      </c>
      <c r="C122" s="150" t="s">
        <v>76</v>
      </c>
      <c r="D122" s="145"/>
      <c r="E122" s="145"/>
      <c r="F122" s="145"/>
      <c r="G122" s="150"/>
      <c r="H122" s="145"/>
      <c r="I122" s="106">
        <v>0</v>
      </c>
      <c r="J122" s="106">
        <v>0</v>
      </c>
      <c r="K122" s="106">
        <v>0</v>
      </c>
      <c r="L122" s="161">
        <v>0</v>
      </c>
      <c r="M122" s="145"/>
      <c r="N122" s="145"/>
      <c r="O122" s="161">
        <v>0</v>
      </c>
      <c r="P122" s="145"/>
      <c r="Q122" s="145"/>
      <c r="R122" s="161">
        <v>0</v>
      </c>
      <c r="S122" s="145"/>
      <c r="U122" s="161" t="s">
        <v>121</v>
      </c>
      <c r="V122" s="145"/>
      <c r="W122" s="161" t="s">
        <v>121</v>
      </c>
      <c r="X122" s="145"/>
    </row>
    <row r="123" spans="2:24" ht="20.25" customHeight="1" x14ac:dyDescent="0.2">
      <c r="B123" s="102" t="s">
        <v>268</v>
      </c>
      <c r="C123" s="150" t="s">
        <v>76</v>
      </c>
      <c r="D123" s="145"/>
      <c r="E123" s="145"/>
      <c r="F123" s="145"/>
      <c r="G123" s="150"/>
      <c r="H123" s="145"/>
      <c r="I123" s="106">
        <v>0</v>
      </c>
      <c r="J123" s="106">
        <v>0</v>
      </c>
      <c r="K123" s="106">
        <v>0</v>
      </c>
      <c r="L123" s="161">
        <v>0</v>
      </c>
      <c r="M123" s="145"/>
      <c r="N123" s="145"/>
      <c r="O123" s="161">
        <v>0</v>
      </c>
      <c r="P123" s="145"/>
      <c r="Q123" s="145"/>
      <c r="R123" s="161">
        <v>0</v>
      </c>
      <c r="S123" s="145"/>
      <c r="U123" s="161" t="s">
        <v>121</v>
      </c>
      <c r="V123" s="145"/>
      <c r="W123" s="161" t="s">
        <v>121</v>
      </c>
      <c r="X123" s="145"/>
    </row>
    <row r="124" spans="2:24" x14ac:dyDescent="0.2">
      <c r="B124" s="102" t="s">
        <v>269</v>
      </c>
      <c r="C124" s="150" t="s">
        <v>77</v>
      </c>
      <c r="D124" s="145"/>
      <c r="E124" s="145"/>
      <c r="F124" s="145"/>
      <c r="G124" s="150"/>
      <c r="H124" s="145"/>
      <c r="I124" s="106">
        <v>27284.03</v>
      </c>
      <c r="J124" s="106">
        <v>37500</v>
      </c>
      <c r="K124" s="106">
        <v>11229.06</v>
      </c>
      <c r="L124" s="161">
        <v>11489.72</v>
      </c>
      <c r="M124" s="145"/>
      <c r="N124" s="145"/>
      <c r="O124" s="161">
        <v>22718.78</v>
      </c>
      <c r="P124" s="145"/>
      <c r="Q124" s="145"/>
      <c r="R124" s="161">
        <v>14781.22</v>
      </c>
      <c r="S124" s="145"/>
      <c r="U124" s="161">
        <f t="shared" si="2"/>
        <v>0.83267684429316347</v>
      </c>
      <c r="V124" s="145"/>
      <c r="W124" s="161">
        <f t="shared" si="3"/>
        <v>0.60583413333333325</v>
      </c>
      <c r="X124" s="145"/>
    </row>
    <row r="125" spans="2:24" ht="24" customHeight="1" x14ac:dyDescent="0.2">
      <c r="B125" s="102" t="s">
        <v>270</v>
      </c>
      <c r="C125" s="150" t="s">
        <v>271</v>
      </c>
      <c r="D125" s="145"/>
      <c r="E125" s="145"/>
      <c r="F125" s="145"/>
      <c r="G125" s="150"/>
      <c r="H125" s="145"/>
      <c r="I125" s="106">
        <v>7470.02</v>
      </c>
      <c r="J125" s="106">
        <v>7400</v>
      </c>
      <c r="K125" s="106">
        <v>3735</v>
      </c>
      <c r="L125" s="161">
        <v>3735</v>
      </c>
      <c r="M125" s="145"/>
      <c r="N125" s="145"/>
      <c r="O125" s="161">
        <v>7470</v>
      </c>
      <c r="P125" s="145"/>
      <c r="Q125" s="145"/>
      <c r="R125" s="161">
        <v>-70</v>
      </c>
      <c r="S125" s="145"/>
      <c r="U125" s="161">
        <f t="shared" si="2"/>
        <v>0.99999732263099694</v>
      </c>
      <c r="V125" s="145"/>
      <c r="W125" s="161">
        <f t="shared" si="3"/>
        <v>1.0094594594594595</v>
      </c>
      <c r="X125" s="145"/>
    </row>
    <row r="126" spans="2:24" ht="19.5" hidden="1" customHeight="1" x14ac:dyDescent="0.2">
      <c r="B126" s="102" t="s">
        <v>562</v>
      </c>
      <c r="C126" s="150" t="s">
        <v>563</v>
      </c>
      <c r="D126" s="145"/>
      <c r="E126" s="145"/>
      <c r="F126" s="145"/>
      <c r="G126" s="150"/>
      <c r="H126" s="145"/>
      <c r="I126" s="106"/>
      <c r="J126" s="106">
        <v>0</v>
      </c>
      <c r="K126" s="106">
        <v>3735</v>
      </c>
      <c r="L126" s="161">
        <v>3735</v>
      </c>
      <c r="M126" s="145"/>
      <c r="N126" s="145"/>
      <c r="O126" s="161">
        <v>7470</v>
      </c>
      <c r="P126" s="145"/>
      <c r="Q126" s="145"/>
      <c r="R126" s="161">
        <v>0</v>
      </c>
      <c r="S126" s="145"/>
      <c r="U126" s="161" t="e">
        <f t="shared" si="2"/>
        <v>#DIV/0!</v>
      </c>
      <c r="V126" s="145"/>
      <c r="W126" s="161" t="e">
        <f t="shared" si="3"/>
        <v>#DIV/0!</v>
      </c>
      <c r="X126" s="145"/>
    </row>
    <row r="127" spans="2:24" x14ac:dyDescent="0.2">
      <c r="B127" s="102" t="s">
        <v>272</v>
      </c>
      <c r="C127" s="150" t="s">
        <v>79</v>
      </c>
      <c r="D127" s="145"/>
      <c r="E127" s="145"/>
      <c r="F127" s="145"/>
      <c r="G127" s="150"/>
      <c r="H127" s="145"/>
      <c r="I127" s="106">
        <v>11411.32</v>
      </c>
      <c r="J127" s="106">
        <v>10100</v>
      </c>
      <c r="K127" s="106">
        <v>3126.87</v>
      </c>
      <c r="L127" s="161">
        <v>3337.97</v>
      </c>
      <c r="M127" s="145"/>
      <c r="N127" s="145"/>
      <c r="O127" s="161">
        <v>6464.84</v>
      </c>
      <c r="P127" s="145"/>
      <c r="Q127" s="145"/>
      <c r="R127" s="161">
        <v>3635.16</v>
      </c>
      <c r="S127" s="145"/>
      <c r="U127" s="161">
        <f t="shared" si="2"/>
        <v>0.56652867503496529</v>
      </c>
      <c r="V127" s="145"/>
      <c r="W127" s="161">
        <f t="shared" si="3"/>
        <v>0.64008316831683165</v>
      </c>
      <c r="X127" s="145"/>
    </row>
    <row r="128" spans="2:24" hidden="1" x14ac:dyDescent="0.2">
      <c r="B128" s="102" t="s">
        <v>564</v>
      </c>
      <c r="C128" s="150" t="s">
        <v>565</v>
      </c>
      <c r="D128" s="145"/>
      <c r="E128" s="145"/>
      <c r="F128" s="145"/>
      <c r="G128" s="150"/>
      <c r="H128" s="145"/>
      <c r="I128" s="106"/>
      <c r="J128" s="106">
        <v>0</v>
      </c>
      <c r="K128" s="106">
        <v>212.1</v>
      </c>
      <c r="L128" s="161">
        <v>322.01</v>
      </c>
      <c r="M128" s="145"/>
      <c r="N128" s="145"/>
      <c r="O128" s="161">
        <v>534.11</v>
      </c>
      <c r="P128" s="145"/>
      <c r="Q128" s="145"/>
      <c r="R128" s="161">
        <v>0</v>
      </c>
      <c r="S128" s="145"/>
      <c r="U128" s="161" t="e">
        <f t="shared" si="2"/>
        <v>#DIV/0!</v>
      </c>
      <c r="V128" s="145"/>
      <c r="W128" s="161" t="e">
        <f t="shared" si="3"/>
        <v>#DIV/0!</v>
      </c>
      <c r="X128" s="145"/>
    </row>
    <row r="129" spans="2:24" hidden="1" x14ac:dyDescent="0.2">
      <c r="B129" s="102" t="s">
        <v>466</v>
      </c>
      <c r="C129" s="150" t="s">
        <v>467</v>
      </c>
      <c r="D129" s="145"/>
      <c r="E129" s="145"/>
      <c r="F129" s="145"/>
      <c r="G129" s="150"/>
      <c r="H129" s="145"/>
      <c r="I129" s="106"/>
      <c r="J129" s="106">
        <v>0</v>
      </c>
      <c r="K129" s="106">
        <v>475.95</v>
      </c>
      <c r="L129" s="161">
        <v>951.9</v>
      </c>
      <c r="M129" s="145"/>
      <c r="N129" s="145"/>
      <c r="O129" s="161">
        <v>1427.85</v>
      </c>
      <c r="P129" s="145"/>
      <c r="Q129" s="145"/>
      <c r="R129" s="161">
        <v>0</v>
      </c>
      <c r="S129" s="145"/>
      <c r="U129" s="161" t="e">
        <f t="shared" si="2"/>
        <v>#DIV/0!</v>
      </c>
      <c r="V129" s="145"/>
      <c r="W129" s="161" t="e">
        <f t="shared" si="3"/>
        <v>#DIV/0!</v>
      </c>
      <c r="X129" s="145"/>
    </row>
    <row r="130" spans="2:24" hidden="1" x14ac:dyDescent="0.2">
      <c r="B130" s="102" t="s">
        <v>515</v>
      </c>
      <c r="C130" s="150" t="s">
        <v>468</v>
      </c>
      <c r="D130" s="145"/>
      <c r="E130" s="145"/>
      <c r="F130" s="145"/>
      <c r="G130" s="150"/>
      <c r="H130" s="145"/>
      <c r="I130" s="106"/>
      <c r="J130" s="106">
        <v>0</v>
      </c>
      <c r="K130" s="106">
        <v>2438.8200000000002</v>
      </c>
      <c r="L130" s="161">
        <v>2064.06</v>
      </c>
      <c r="M130" s="145"/>
      <c r="N130" s="145"/>
      <c r="O130" s="161">
        <v>4502.88</v>
      </c>
      <c r="P130" s="145"/>
      <c r="Q130" s="145"/>
      <c r="R130" s="161">
        <v>0</v>
      </c>
      <c r="S130" s="145"/>
      <c r="U130" s="161" t="e">
        <f t="shared" si="2"/>
        <v>#DIV/0!</v>
      </c>
      <c r="V130" s="145"/>
      <c r="W130" s="161" t="e">
        <f t="shared" si="3"/>
        <v>#DIV/0!</v>
      </c>
      <c r="X130" s="145"/>
    </row>
    <row r="131" spans="2:24" x14ac:dyDescent="0.2">
      <c r="B131" s="102" t="s">
        <v>273</v>
      </c>
      <c r="C131" s="150" t="s">
        <v>80</v>
      </c>
      <c r="D131" s="145"/>
      <c r="E131" s="145"/>
      <c r="F131" s="145"/>
      <c r="G131" s="150"/>
      <c r="H131" s="145"/>
      <c r="I131" s="106">
        <v>2828.29</v>
      </c>
      <c r="J131" s="106">
        <v>6400</v>
      </c>
      <c r="K131" s="106">
        <v>510.89</v>
      </c>
      <c r="L131" s="161">
        <v>1753.1</v>
      </c>
      <c r="M131" s="145"/>
      <c r="N131" s="145"/>
      <c r="O131" s="161">
        <v>2263.9899999999998</v>
      </c>
      <c r="P131" s="145"/>
      <c r="Q131" s="145"/>
      <c r="R131" s="161">
        <v>4136.01</v>
      </c>
      <c r="S131" s="145"/>
      <c r="U131" s="161">
        <f t="shared" si="2"/>
        <v>0.80048014878247986</v>
      </c>
      <c r="V131" s="145"/>
      <c r="W131" s="161">
        <f t="shared" si="3"/>
        <v>0.35374843749999996</v>
      </c>
      <c r="X131" s="145"/>
    </row>
    <row r="132" spans="2:24" hidden="1" x14ac:dyDescent="0.2">
      <c r="B132" s="102" t="s">
        <v>469</v>
      </c>
      <c r="C132" s="150" t="s">
        <v>80</v>
      </c>
      <c r="D132" s="145"/>
      <c r="E132" s="145"/>
      <c r="F132" s="145"/>
      <c r="G132" s="150"/>
      <c r="H132" s="145"/>
      <c r="I132" s="106"/>
      <c r="J132" s="106">
        <v>0</v>
      </c>
      <c r="K132" s="106">
        <v>510.89</v>
      </c>
      <c r="L132" s="161">
        <v>1753.1</v>
      </c>
      <c r="M132" s="145"/>
      <c r="N132" s="145"/>
      <c r="O132" s="161">
        <v>2263.9899999999998</v>
      </c>
      <c r="P132" s="145"/>
      <c r="Q132" s="145"/>
      <c r="R132" s="161">
        <v>0</v>
      </c>
      <c r="S132" s="145"/>
      <c r="U132" s="161" t="e">
        <f t="shared" si="2"/>
        <v>#DIV/0!</v>
      </c>
      <c r="V132" s="145"/>
      <c r="W132" s="161" t="e">
        <f t="shared" si="3"/>
        <v>#DIV/0!</v>
      </c>
      <c r="X132" s="145"/>
    </row>
    <row r="133" spans="2:24" x14ac:dyDescent="0.2">
      <c r="B133" s="102" t="s">
        <v>274</v>
      </c>
      <c r="C133" s="150" t="s">
        <v>81</v>
      </c>
      <c r="D133" s="145"/>
      <c r="E133" s="145"/>
      <c r="F133" s="145"/>
      <c r="G133" s="150"/>
      <c r="H133" s="145"/>
      <c r="I133" s="106">
        <v>4095.26</v>
      </c>
      <c r="J133" s="106">
        <v>6200</v>
      </c>
      <c r="K133" s="106">
        <v>2746.99</v>
      </c>
      <c r="L133" s="161">
        <v>1232.0999999999999</v>
      </c>
      <c r="M133" s="145"/>
      <c r="N133" s="145"/>
      <c r="O133" s="161">
        <v>3979.09</v>
      </c>
      <c r="P133" s="145"/>
      <c r="Q133" s="145"/>
      <c r="R133" s="161">
        <v>2220.91</v>
      </c>
      <c r="S133" s="145"/>
      <c r="U133" s="161">
        <f t="shared" si="2"/>
        <v>0.97163305870689531</v>
      </c>
      <c r="V133" s="145"/>
      <c r="W133" s="161">
        <f t="shared" si="3"/>
        <v>0.64178870967741941</v>
      </c>
      <c r="X133" s="145"/>
    </row>
    <row r="134" spans="2:24" hidden="1" x14ac:dyDescent="0.2">
      <c r="B134" s="102" t="s">
        <v>470</v>
      </c>
      <c r="C134" s="150" t="s">
        <v>471</v>
      </c>
      <c r="D134" s="145"/>
      <c r="E134" s="145"/>
      <c r="F134" s="145"/>
      <c r="G134" s="150"/>
      <c r="H134" s="145"/>
      <c r="I134" s="106"/>
      <c r="J134" s="106">
        <v>0</v>
      </c>
      <c r="K134" s="106">
        <v>1423.99</v>
      </c>
      <c r="L134" s="161">
        <v>1232.0999999999999</v>
      </c>
      <c r="M134" s="145"/>
      <c r="N134" s="145"/>
      <c r="O134" s="161">
        <v>2656.09</v>
      </c>
      <c r="P134" s="145"/>
      <c r="Q134" s="145"/>
      <c r="R134" s="161">
        <v>0</v>
      </c>
      <c r="S134" s="145"/>
      <c r="U134" s="161" t="e">
        <f t="shared" si="2"/>
        <v>#DIV/0!</v>
      </c>
      <c r="V134" s="145"/>
      <c r="W134" s="161" t="e">
        <f t="shared" si="3"/>
        <v>#DIV/0!</v>
      </c>
      <c r="X134" s="145"/>
    </row>
    <row r="135" spans="2:24" hidden="1" x14ac:dyDescent="0.2">
      <c r="B135" s="102" t="s">
        <v>566</v>
      </c>
      <c r="C135" s="150" t="s">
        <v>567</v>
      </c>
      <c r="D135" s="145"/>
      <c r="E135" s="145"/>
      <c r="F135" s="145"/>
      <c r="G135" s="150"/>
      <c r="H135" s="145"/>
      <c r="I135" s="106"/>
      <c r="J135" s="106">
        <v>0</v>
      </c>
      <c r="K135" s="106">
        <v>363</v>
      </c>
      <c r="L135" s="161">
        <v>0</v>
      </c>
      <c r="M135" s="145"/>
      <c r="N135" s="145"/>
      <c r="O135" s="161">
        <v>363</v>
      </c>
      <c r="P135" s="145"/>
      <c r="Q135" s="145"/>
      <c r="R135" s="161">
        <v>0</v>
      </c>
      <c r="S135" s="145"/>
      <c r="U135" s="161" t="e">
        <f t="shared" si="2"/>
        <v>#DIV/0!</v>
      </c>
      <c r="V135" s="145"/>
      <c r="W135" s="161" t="e">
        <f t="shared" si="3"/>
        <v>#DIV/0!</v>
      </c>
      <c r="X135" s="145"/>
    </row>
    <row r="136" spans="2:24" hidden="1" x14ac:dyDescent="0.2">
      <c r="B136" s="102" t="s">
        <v>568</v>
      </c>
      <c r="C136" s="150" t="s">
        <v>472</v>
      </c>
      <c r="D136" s="145"/>
      <c r="E136" s="145"/>
      <c r="F136" s="145"/>
      <c r="G136" s="150"/>
      <c r="H136" s="145"/>
      <c r="I136" s="106"/>
      <c r="J136" s="106">
        <v>0</v>
      </c>
      <c r="K136" s="106">
        <v>960</v>
      </c>
      <c r="L136" s="161">
        <v>0</v>
      </c>
      <c r="M136" s="145"/>
      <c r="N136" s="145"/>
      <c r="O136" s="161">
        <v>960</v>
      </c>
      <c r="P136" s="145"/>
      <c r="Q136" s="145"/>
      <c r="R136" s="161">
        <v>0</v>
      </c>
      <c r="S136" s="145"/>
      <c r="U136" s="161" t="e">
        <f t="shared" si="2"/>
        <v>#DIV/0!</v>
      </c>
      <c r="V136" s="145"/>
      <c r="W136" s="161" t="e">
        <f t="shared" si="3"/>
        <v>#DIV/0!</v>
      </c>
      <c r="X136" s="145"/>
    </row>
    <row r="137" spans="2:24" x14ac:dyDescent="0.2">
      <c r="B137" s="102" t="s">
        <v>275</v>
      </c>
      <c r="C137" s="150" t="s">
        <v>82</v>
      </c>
      <c r="D137" s="145"/>
      <c r="E137" s="145"/>
      <c r="F137" s="145"/>
      <c r="G137" s="150"/>
      <c r="H137" s="145"/>
      <c r="I137" s="106">
        <v>473.48</v>
      </c>
      <c r="J137" s="106">
        <v>800</v>
      </c>
      <c r="K137" s="106">
        <v>53.09</v>
      </c>
      <c r="L137" s="161">
        <v>305.24</v>
      </c>
      <c r="M137" s="145"/>
      <c r="N137" s="145"/>
      <c r="O137" s="161">
        <v>358.33</v>
      </c>
      <c r="P137" s="145"/>
      <c r="Q137" s="145"/>
      <c r="R137" s="161">
        <v>441.67</v>
      </c>
      <c r="S137" s="145"/>
      <c r="U137" s="161">
        <f t="shared" si="2"/>
        <v>0.7568007096392666</v>
      </c>
      <c r="V137" s="145"/>
      <c r="W137" s="161">
        <f t="shared" si="3"/>
        <v>0.44791249999999999</v>
      </c>
      <c r="X137" s="145"/>
    </row>
    <row r="138" spans="2:24" hidden="1" x14ac:dyDescent="0.2">
      <c r="B138" s="102" t="s">
        <v>569</v>
      </c>
      <c r="C138" s="150" t="s">
        <v>570</v>
      </c>
      <c r="D138" s="145"/>
      <c r="E138" s="145"/>
      <c r="F138" s="145"/>
      <c r="G138" s="150"/>
      <c r="H138" s="145"/>
      <c r="I138" s="106"/>
      <c r="J138" s="106">
        <v>0</v>
      </c>
      <c r="K138" s="106">
        <v>0</v>
      </c>
      <c r="L138" s="161">
        <v>112.82</v>
      </c>
      <c r="M138" s="145"/>
      <c r="N138" s="145"/>
      <c r="O138" s="161">
        <v>112.82</v>
      </c>
      <c r="P138" s="145"/>
      <c r="Q138" s="145"/>
      <c r="R138" s="161">
        <v>0</v>
      </c>
      <c r="S138" s="145"/>
      <c r="U138" s="161" t="e">
        <f t="shared" si="2"/>
        <v>#DIV/0!</v>
      </c>
      <c r="V138" s="145"/>
      <c r="W138" s="161" t="e">
        <f t="shared" si="3"/>
        <v>#DIV/0!</v>
      </c>
      <c r="X138" s="145"/>
    </row>
    <row r="139" spans="2:24" hidden="1" x14ac:dyDescent="0.2">
      <c r="B139" s="102" t="s">
        <v>571</v>
      </c>
      <c r="C139" s="150" t="s">
        <v>572</v>
      </c>
      <c r="D139" s="145"/>
      <c r="E139" s="145"/>
      <c r="F139" s="145"/>
      <c r="G139" s="150"/>
      <c r="H139" s="145"/>
      <c r="I139" s="106"/>
      <c r="J139" s="106">
        <v>0</v>
      </c>
      <c r="K139" s="106">
        <v>0</v>
      </c>
      <c r="L139" s="161">
        <v>132.69</v>
      </c>
      <c r="M139" s="145"/>
      <c r="N139" s="145"/>
      <c r="O139" s="161">
        <v>132.69</v>
      </c>
      <c r="P139" s="145"/>
      <c r="Q139" s="145"/>
      <c r="R139" s="161">
        <v>0</v>
      </c>
      <c r="S139" s="145"/>
      <c r="U139" s="161" t="e">
        <f t="shared" si="2"/>
        <v>#DIV/0!</v>
      </c>
      <c r="V139" s="145"/>
      <c r="W139" s="161" t="e">
        <f t="shared" si="3"/>
        <v>#DIV/0!</v>
      </c>
      <c r="X139" s="145"/>
    </row>
    <row r="140" spans="2:24" hidden="1" x14ac:dyDescent="0.2">
      <c r="B140" s="102" t="s">
        <v>573</v>
      </c>
      <c r="C140" s="150" t="s">
        <v>574</v>
      </c>
      <c r="D140" s="145"/>
      <c r="E140" s="145"/>
      <c r="F140" s="145"/>
      <c r="G140" s="150"/>
      <c r="H140" s="145"/>
      <c r="I140" s="106"/>
      <c r="J140" s="106">
        <v>0</v>
      </c>
      <c r="K140" s="106">
        <v>53.09</v>
      </c>
      <c r="L140" s="161">
        <v>59.73</v>
      </c>
      <c r="M140" s="145"/>
      <c r="N140" s="145"/>
      <c r="O140" s="161">
        <v>112.82</v>
      </c>
      <c r="P140" s="145"/>
      <c r="Q140" s="145"/>
      <c r="R140" s="161">
        <v>0</v>
      </c>
      <c r="S140" s="145"/>
      <c r="U140" s="161" t="e">
        <f t="shared" si="2"/>
        <v>#DIV/0!</v>
      </c>
      <c r="V140" s="145"/>
      <c r="W140" s="161" t="e">
        <f t="shared" si="3"/>
        <v>#DIV/0!</v>
      </c>
      <c r="X140" s="145"/>
    </row>
    <row r="141" spans="2:24" x14ac:dyDescent="0.2">
      <c r="B141" s="102" t="s">
        <v>276</v>
      </c>
      <c r="C141" s="150" t="s">
        <v>83</v>
      </c>
      <c r="D141" s="145"/>
      <c r="E141" s="145"/>
      <c r="F141" s="145"/>
      <c r="G141" s="150"/>
      <c r="H141" s="145"/>
      <c r="I141" s="106">
        <v>66.36</v>
      </c>
      <c r="J141" s="106">
        <v>1100</v>
      </c>
      <c r="K141" s="106">
        <v>580.66999999999996</v>
      </c>
      <c r="L141" s="161">
        <v>311.07</v>
      </c>
      <c r="M141" s="145"/>
      <c r="N141" s="145"/>
      <c r="O141" s="161">
        <v>891.74</v>
      </c>
      <c r="P141" s="145"/>
      <c r="Q141" s="145"/>
      <c r="R141" s="161">
        <v>208.26</v>
      </c>
      <c r="S141" s="145"/>
      <c r="U141" s="161">
        <f t="shared" ref="U141:U204" si="4">O141/I141</f>
        <v>13.437914406268836</v>
      </c>
      <c r="V141" s="145"/>
      <c r="W141" s="161">
        <f t="shared" ref="W141:W203" si="5">O141/J141</f>
        <v>0.81067272727272732</v>
      </c>
      <c r="X141" s="145"/>
    </row>
    <row r="142" spans="2:24" hidden="1" x14ac:dyDescent="0.2">
      <c r="B142" s="102" t="s">
        <v>592</v>
      </c>
      <c r="C142" s="150" t="s">
        <v>83</v>
      </c>
      <c r="D142" s="145"/>
      <c r="E142" s="145"/>
      <c r="F142" s="145"/>
      <c r="G142" s="150"/>
      <c r="H142" s="145"/>
      <c r="I142" s="106"/>
      <c r="J142" s="106">
        <v>0</v>
      </c>
      <c r="K142" s="106">
        <v>580.66999999999996</v>
      </c>
      <c r="L142" s="161">
        <v>311.07</v>
      </c>
      <c r="M142" s="145"/>
      <c r="N142" s="145"/>
      <c r="O142" s="161">
        <v>891.74</v>
      </c>
      <c r="P142" s="145"/>
      <c r="Q142" s="145"/>
      <c r="R142" s="161">
        <v>0</v>
      </c>
      <c r="S142" s="145"/>
      <c r="U142" s="161" t="e">
        <f t="shared" si="4"/>
        <v>#DIV/0!</v>
      </c>
      <c r="V142" s="145"/>
      <c r="W142" s="161" t="e">
        <f t="shared" si="5"/>
        <v>#DIV/0!</v>
      </c>
      <c r="X142" s="145"/>
    </row>
    <row r="143" spans="2:24" x14ac:dyDescent="0.2">
      <c r="B143" s="102" t="s">
        <v>277</v>
      </c>
      <c r="C143" s="150" t="s">
        <v>77</v>
      </c>
      <c r="D143" s="145"/>
      <c r="E143" s="145"/>
      <c r="F143" s="145"/>
      <c r="G143" s="150"/>
      <c r="H143" s="145"/>
      <c r="I143" s="106">
        <v>939.3</v>
      </c>
      <c r="J143" s="106">
        <v>5500</v>
      </c>
      <c r="K143" s="106">
        <v>475.55</v>
      </c>
      <c r="L143" s="161">
        <v>815.24</v>
      </c>
      <c r="M143" s="145"/>
      <c r="N143" s="145"/>
      <c r="O143" s="161">
        <v>1290.79</v>
      </c>
      <c r="P143" s="145"/>
      <c r="Q143" s="145"/>
      <c r="R143" s="161">
        <v>4209.21</v>
      </c>
      <c r="S143" s="145"/>
      <c r="U143" s="161">
        <f t="shared" si="4"/>
        <v>1.3742041946130097</v>
      </c>
      <c r="V143" s="145"/>
      <c r="W143" s="161">
        <f t="shared" si="5"/>
        <v>0.2346890909090909</v>
      </c>
      <c r="X143" s="145"/>
    </row>
    <row r="144" spans="2:24" ht="23.25" hidden="1" customHeight="1" x14ac:dyDescent="0.2">
      <c r="B144" s="102" t="s">
        <v>473</v>
      </c>
      <c r="C144" s="150" t="s">
        <v>474</v>
      </c>
      <c r="D144" s="145"/>
      <c r="E144" s="145"/>
      <c r="F144" s="145"/>
      <c r="G144" s="150"/>
      <c r="H144" s="145"/>
      <c r="I144" s="106"/>
      <c r="J144" s="106">
        <v>0</v>
      </c>
      <c r="K144" s="106">
        <v>291.68</v>
      </c>
      <c r="L144" s="161">
        <v>598.02</v>
      </c>
      <c r="M144" s="145"/>
      <c r="N144" s="145"/>
      <c r="O144" s="161">
        <v>889.7</v>
      </c>
      <c r="P144" s="145"/>
      <c r="Q144" s="145"/>
      <c r="R144" s="161">
        <v>0</v>
      </c>
      <c r="S144" s="145"/>
      <c r="U144" s="161" t="e">
        <f t="shared" si="4"/>
        <v>#DIV/0!</v>
      </c>
      <c r="V144" s="145"/>
      <c r="W144" s="161" t="e">
        <f t="shared" si="5"/>
        <v>#DIV/0!</v>
      </c>
      <c r="X144" s="145"/>
    </row>
    <row r="145" spans="2:24" hidden="1" x14ac:dyDescent="0.2">
      <c r="B145" s="102" t="s">
        <v>407</v>
      </c>
      <c r="C145" s="150" t="s">
        <v>77</v>
      </c>
      <c r="D145" s="145"/>
      <c r="E145" s="145"/>
      <c r="F145" s="145"/>
      <c r="G145" s="150"/>
      <c r="H145" s="145"/>
      <c r="I145" s="106"/>
      <c r="J145" s="106">
        <v>0</v>
      </c>
      <c r="K145" s="106">
        <v>183.87</v>
      </c>
      <c r="L145" s="161">
        <v>217.22</v>
      </c>
      <c r="M145" s="145"/>
      <c r="N145" s="145"/>
      <c r="O145" s="161">
        <v>401.09</v>
      </c>
      <c r="P145" s="145"/>
      <c r="Q145" s="145"/>
      <c r="R145" s="161">
        <v>0</v>
      </c>
      <c r="S145" s="145"/>
      <c r="U145" s="161" t="e">
        <f t="shared" si="4"/>
        <v>#DIV/0!</v>
      </c>
      <c r="V145" s="145"/>
      <c r="W145" s="161" t="e">
        <f t="shared" si="5"/>
        <v>#DIV/0!</v>
      </c>
      <c r="X145" s="145"/>
    </row>
    <row r="146" spans="2:24" x14ac:dyDescent="0.2">
      <c r="B146" s="102" t="s">
        <v>278</v>
      </c>
      <c r="C146" s="150" t="s">
        <v>84</v>
      </c>
      <c r="D146" s="145"/>
      <c r="E146" s="145"/>
      <c r="F146" s="145"/>
      <c r="G146" s="150"/>
      <c r="H146" s="145"/>
      <c r="I146" s="106">
        <v>4565.87</v>
      </c>
      <c r="J146" s="106">
        <v>6800</v>
      </c>
      <c r="K146" s="106">
        <v>3810.57</v>
      </c>
      <c r="L146" s="161">
        <v>1912.93</v>
      </c>
      <c r="M146" s="145"/>
      <c r="N146" s="145"/>
      <c r="O146" s="161">
        <v>5723.5</v>
      </c>
      <c r="P146" s="145"/>
      <c r="Q146" s="145"/>
      <c r="R146" s="161">
        <v>1076.5</v>
      </c>
      <c r="S146" s="145"/>
      <c r="U146" s="161">
        <f t="shared" si="4"/>
        <v>1.2535398511127125</v>
      </c>
      <c r="V146" s="145"/>
      <c r="W146" s="161">
        <f t="shared" si="5"/>
        <v>0.84169117647058822</v>
      </c>
      <c r="X146" s="145"/>
    </row>
    <row r="147" spans="2:24" x14ac:dyDescent="0.2">
      <c r="B147" s="102" t="s">
        <v>279</v>
      </c>
      <c r="C147" s="150" t="s">
        <v>280</v>
      </c>
      <c r="D147" s="145"/>
      <c r="E147" s="145"/>
      <c r="F147" s="145"/>
      <c r="G147" s="150"/>
      <c r="H147" s="145"/>
      <c r="I147" s="106">
        <v>4565.87</v>
      </c>
      <c r="J147" s="106">
        <v>6800</v>
      </c>
      <c r="K147" s="106">
        <v>3810.57</v>
      </c>
      <c r="L147" s="161">
        <v>1912.93</v>
      </c>
      <c r="M147" s="145"/>
      <c r="N147" s="145"/>
      <c r="O147" s="161">
        <v>5723.5</v>
      </c>
      <c r="P147" s="145"/>
      <c r="Q147" s="145"/>
      <c r="R147" s="161">
        <v>1076.5</v>
      </c>
      <c r="S147" s="145"/>
      <c r="U147" s="161">
        <f t="shared" si="4"/>
        <v>1.2535398511127125</v>
      </c>
      <c r="V147" s="145"/>
      <c r="W147" s="161">
        <f t="shared" si="5"/>
        <v>0.84169117647058822</v>
      </c>
      <c r="X147" s="145"/>
    </row>
    <row r="148" spans="2:24" ht="21.75" customHeight="1" x14ac:dyDescent="0.2">
      <c r="B148" s="102" t="s">
        <v>281</v>
      </c>
      <c r="C148" s="150" t="s">
        <v>85</v>
      </c>
      <c r="D148" s="145"/>
      <c r="E148" s="145"/>
      <c r="F148" s="145"/>
      <c r="G148" s="150"/>
      <c r="H148" s="145"/>
      <c r="I148" s="106">
        <v>3482.13</v>
      </c>
      <c r="J148" s="106">
        <v>4400</v>
      </c>
      <c r="K148" s="106">
        <v>1751.65</v>
      </c>
      <c r="L148" s="161">
        <v>1316.34</v>
      </c>
      <c r="M148" s="145"/>
      <c r="N148" s="145"/>
      <c r="O148" s="161">
        <v>3067.99</v>
      </c>
      <c r="P148" s="145"/>
      <c r="Q148" s="145"/>
      <c r="R148" s="161">
        <v>1332.01</v>
      </c>
      <c r="S148" s="145"/>
      <c r="U148" s="161">
        <f t="shared" si="4"/>
        <v>0.88106704804243374</v>
      </c>
      <c r="V148" s="145"/>
      <c r="W148" s="161">
        <f t="shared" si="5"/>
        <v>0.69727045454545444</v>
      </c>
      <c r="X148" s="145"/>
    </row>
    <row r="149" spans="2:24" hidden="1" x14ac:dyDescent="0.2">
      <c r="B149" s="102" t="s">
        <v>475</v>
      </c>
      <c r="C149" s="150" t="s">
        <v>476</v>
      </c>
      <c r="D149" s="145"/>
      <c r="E149" s="145"/>
      <c r="F149" s="145"/>
      <c r="G149" s="150"/>
      <c r="H149" s="145"/>
      <c r="I149" s="106"/>
      <c r="J149" s="106">
        <v>0</v>
      </c>
      <c r="K149" s="106">
        <v>350.66</v>
      </c>
      <c r="L149" s="161">
        <v>-321.44</v>
      </c>
      <c r="M149" s="145"/>
      <c r="N149" s="145"/>
      <c r="O149" s="161">
        <v>29.22</v>
      </c>
      <c r="P149" s="145"/>
      <c r="Q149" s="145"/>
      <c r="R149" s="161">
        <v>0</v>
      </c>
      <c r="S149" s="145"/>
      <c r="U149" s="161" t="e">
        <f t="shared" si="4"/>
        <v>#DIV/0!</v>
      </c>
      <c r="V149" s="145"/>
      <c r="W149" s="161" t="e">
        <f t="shared" si="5"/>
        <v>#DIV/0!</v>
      </c>
      <c r="X149" s="145"/>
    </row>
    <row r="150" spans="2:24" hidden="1" x14ac:dyDescent="0.2">
      <c r="B150" s="102" t="s">
        <v>477</v>
      </c>
      <c r="C150" s="150" t="s">
        <v>478</v>
      </c>
      <c r="D150" s="145"/>
      <c r="E150" s="145"/>
      <c r="F150" s="145"/>
      <c r="G150" s="150"/>
      <c r="H150" s="145"/>
      <c r="I150" s="106"/>
      <c r="J150" s="106">
        <v>0</v>
      </c>
      <c r="K150" s="106">
        <v>1400.99</v>
      </c>
      <c r="L150" s="161">
        <v>1637.78</v>
      </c>
      <c r="M150" s="145"/>
      <c r="N150" s="145"/>
      <c r="O150" s="161">
        <v>3038.77</v>
      </c>
      <c r="P150" s="145"/>
      <c r="Q150" s="145"/>
      <c r="R150" s="161">
        <v>0</v>
      </c>
      <c r="S150" s="145"/>
      <c r="U150" s="161" t="e">
        <f t="shared" si="4"/>
        <v>#DIV/0!</v>
      </c>
      <c r="V150" s="145"/>
      <c r="W150" s="161" t="e">
        <f t="shared" si="5"/>
        <v>#DIV/0!</v>
      </c>
      <c r="X150" s="145"/>
    </row>
    <row r="151" spans="2:24" ht="24" customHeight="1" x14ac:dyDescent="0.2">
      <c r="B151" s="102" t="s">
        <v>282</v>
      </c>
      <c r="C151" s="150" t="s">
        <v>283</v>
      </c>
      <c r="D151" s="145"/>
      <c r="E151" s="145"/>
      <c r="F151" s="145"/>
      <c r="G151" s="150"/>
      <c r="H151" s="145"/>
      <c r="I151" s="106">
        <v>1082.93</v>
      </c>
      <c r="J151" s="106">
        <v>1700</v>
      </c>
      <c r="K151" s="106">
        <v>1629.85</v>
      </c>
      <c r="L151" s="161">
        <v>238.41</v>
      </c>
      <c r="M151" s="145"/>
      <c r="N151" s="145"/>
      <c r="O151" s="161">
        <v>1868.26</v>
      </c>
      <c r="P151" s="145"/>
      <c r="Q151" s="145"/>
      <c r="R151" s="161">
        <v>-168.26</v>
      </c>
      <c r="S151" s="145"/>
      <c r="U151" s="161">
        <f t="shared" si="4"/>
        <v>1.725189993813081</v>
      </c>
      <c r="V151" s="145"/>
      <c r="W151" s="161">
        <f t="shared" si="5"/>
        <v>1.0989764705882352</v>
      </c>
      <c r="X151" s="145"/>
    </row>
    <row r="152" spans="2:24" hidden="1" x14ac:dyDescent="0.2">
      <c r="B152" s="102" t="s">
        <v>516</v>
      </c>
      <c r="C152" s="150" t="s">
        <v>517</v>
      </c>
      <c r="D152" s="145"/>
      <c r="E152" s="145"/>
      <c r="F152" s="145"/>
      <c r="G152" s="150"/>
      <c r="H152" s="145"/>
      <c r="I152" s="106"/>
      <c r="J152" s="106">
        <v>0</v>
      </c>
      <c r="K152" s="106">
        <v>1629.85</v>
      </c>
      <c r="L152" s="161">
        <v>238.41</v>
      </c>
      <c r="M152" s="145"/>
      <c r="N152" s="145"/>
      <c r="O152" s="161">
        <v>1868.26</v>
      </c>
      <c r="P152" s="145"/>
      <c r="Q152" s="145"/>
      <c r="R152" s="161">
        <v>0</v>
      </c>
      <c r="S152" s="145"/>
      <c r="U152" s="161" t="e">
        <f t="shared" si="4"/>
        <v>#DIV/0!</v>
      </c>
      <c r="V152" s="145"/>
      <c r="W152" s="161" t="e">
        <f t="shared" si="5"/>
        <v>#DIV/0!</v>
      </c>
      <c r="X152" s="145"/>
    </row>
    <row r="153" spans="2:24" x14ac:dyDescent="0.2">
      <c r="B153" s="102" t="s">
        <v>284</v>
      </c>
      <c r="C153" s="150" t="s">
        <v>285</v>
      </c>
      <c r="D153" s="145"/>
      <c r="E153" s="145"/>
      <c r="F153" s="145"/>
      <c r="G153" s="150"/>
      <c r="H153" s="145"/>
      <c r="I153" s="106">
        <v>0.81</v>
      </c>
      <c r="J153" s="106">
        <v>700</v>
      </c>
      <c r="K153" s="106">
        <v>429.07</v>
      </c>
      <c r="L153" s="161">
        <v>358.18</v>
      </c>
      <c r="M153" s="145"/>
      <c r="N153" s="145"/>
      <c r="O153" s="161">
        <v>787.25</v>
      </c>
      <c r="P153" s="145"/>
      <c r="Q153" s="145"/>
      <c r="R153" s="161">
        <v>-87.25</v>
      </c>
      <c r="S153" s="145"/>
      <c r="U153" s="161">
        <f t="shared" si="4"/>
        <v>971.91358024691351</v>
      </c>
      <c r="V153" s="145"/>
      <c r="W153" s="161">
        <f t="shared" si="5"/>
        <v>1.1246428571428571</v>
      </c>
      <c r="X153" s="145"/>
    </row>
    <row r="154" spans="2:24" hidden="1" x14ac:dyDescent="0.2">
      <c r="B154" s="102" t="s">
        <v>479</v>
      </c>
      <c r="C154" s="150" t="s">
        <v>480</v>
      </c>
      <c r="D154" s="145"/>
      <c r="E154" s="145"/>
      <c r="F154" s="145"/>
      <c r="G154" s="150"/>
      <c r="H154" s="145"/>
      <c r="I154" s="106"/>
      <c r="J154" s="106">
        <v>0</v>
      </c>
      <c r="K154" s="106">
        <v>429.07</v>
      </c>
      <c r="L154" s="161">
        <v>358.18</v>
      </c>
      <c r="M154" s="145"/>
      <c r="N154" s="145"/>
      <c r="O154" s="161">
        <v>787.25</v>
      </c>
      <c r="P154" s="145"/>
      <c r="Q154" s="145"/>
      <c r="R154" s="161">
        <v>0</v>
      </c>
      <c r="S154" s="145"/>
      <c r="U154" s="161" t="e">
        <f t="shared" si="4"/>
        <v>#DIV/0!</v>
      </c>
      <c r="V154" s="145"/>
      <c r="W154" s="161" t="e">
        <f t="shared" si="5"/>
        <v>#DIV/0!</v>
      </c>
      <c r="X154" s="145"/>
    </row>
    <row r="155" spans="2:24" ht="19.5" customHeight="1" x14ac:dyDescent="0.2">
      <c r="B155" s="102" t="s">
        <v>286</v>
      </c>
      <c r="C155" s="150" t="s">
        <v>88</v>
      </c>
      <c r="D155" s="145"/>
      <c r="E155" s="145"/>
      <c r="F155" s="145"/>
      <c r="G155" s="150"/>
      <c r="H155" s="145"/>
      <c r="I155" s="106">
        <v>259463.44</v>
      </c>
      <c r="J155" s="106">
        <v>267100</v>
      </c>
      <c r="K155" s="106">
        <v>148820.69</v>
      </c>
      <c r="L155" s="161">
        <v>121249.88</v>
      </c>
      <c r="M155" s="145"/>
      <c r="N155" s="145"/>
      <c r="O155" s="161">
        <v>270070.57</v>
      </c>
      <c r="P155" s="145"/>
      <c r="Q155" s="145"/>
      <c r="R155" s="161">
        <v>-2970.57</v>
      </c>
      <c r="S155" s="145"/>
      <c r="U155" s="161">
        <f t="shared" si="4"/>
        <v>1.0408810196920228</v>
      </c>
      <c r="V155" s="145"/>
      <c r="W155" s="161">
        <f t="shared" si="5"/>
        <v>1.0111215649569449</v>
      </c>
      <c r="X155" s="145"/>
    </row>
    <row r="156" spans="2:24" ht="26.25" customHeight="1" x14ac:dyDescent="0.2">
      <c r="B156" s="102" t="s">
        <v>287</v>
      </c>
      <c r="C156" s="150" t="s">
        <v>89</v>
      </c>
      <c r="D156" s="145"/>
      <c r="E156" s="145"/>
      <c r="F156" s="145"/>
      <c r="G156" s="150"/>
      <c r="H156" s="145"/>
      <c r="I156" s="106">
        <v>259463.44</v>
      </c>
      <c r="J156" s="106">
        <v>267100</v>
      </c>
      <c r="K156" s="106">
        <v>148820.69</v>
      </c>
      <c r="L156" s="161">
        <v>121249.88</v>
      </c>
      <c r="M156" s="145"/>
      <c r="N156" s="145"/>
      <c r="O156" s="161">
        <v>270070.57</v>
      </c>
      <c r="P156" s="145"/>
      <c r="Q156" s="145"/>
      <c r="R156" s="161">
        <v>-2970.57</v>
      </c>
      <c r="S156" s="145"/>
      <c r="U156" s="161">
        <f t="shared" si="4"/>
        <v>1.0408810196920228</v>
      </c>
      <c r="V156" s="145"/>
      <c r="W156" s="161">
        <f t="shared" si="5"/>
        <v>1.0111215649569449</v>
      </c>
      <c r="X156" s="145"/>
    </row>
    <row r="157" spans="2:24" ht="21" customHeight="1" x14ac:dyDescent="0.2">
      <c r="B157" s="102" t="s">
        <v>288</v>
      </c>
      <c r="C157" s="150" t="s">
        <v>90</v>
      </c>
      <c r="D157" s="145"/>
      <c r="E157" s="145"/>
      <c r="F157" s="145"/>
      <c r="G157" s="150"/>
      <c r="H157" s="145"/>
      <c r="I157" s="106">
        <v>0</v>
      </c>
      <c r="J157" s="106">
        <v>1700</v>
      </c>
      <c r="K157" s="106">
        <v>828.02</v>
      </c>
      <c r="L157" s="161">
        <v>0</v>
      </c>
      <c r="M157" s="145"/>
      <c r="N157" s="145"/>
      <c r="O157" s="161">
        <v>828.02</v>
      </c>
      <c r="P157" s="145"/>
      <c r="Q157" s="145"/>
      <c r="R157" s="161">
        <v>871.98</v>
      </c>
      <c r="S157" s="145"/>
      <c r="U157" s="161" t="s">
        <v>121</v>
      </c>
      <c r="V157" s="145"/>
      <c r="W157" s="161">
        <f t="shared" si="5"/>
        <v>0.48707058823529409</v>
      </c>
      <c r="X157" s="145"/>
    </row>
    <row r="158" spans="2:24" hidden="1" x14ac:dyDescent="0.2">
      <c r="B158" s="102" t="s">
        <v>518</v>
      </c>
      <c r="C158" s="150" t="s">
        <v>519</v>
      </c>
      <c r="D158" s="145"/>
      <c r="E158" s="145"/>
      <c r="F158" s="145"/>
      <c r="G158" s="150"/>
      <c r="H158" s="145"/>
      <c r="I158" s="106"/>
      <c r="J158" s="106">
        <v>0</v>
      </c>
      <c r="K158" s="106">
        <v>828.02</v>
      </c>
      <c r="L158" s="161">
        <v>0</v>
      </c>
      <c r="M158" s="145"/>
      <c r="N158" s="145"/>
      <c r="O158" s="161">
        <v>828.02</v>
      </c>
      <c r="P158" s="145"/>
      <c r="Q158" s="145"/>
      <c r="R158" s="161">
        <v>0</v>
      </c>
      <c r="S158" s="145"/>
      <c r="U158" s="161" t="e">
        <f t="shared" si="4"/>
        <v>#DIV/0!</v>
      </c>
      <c r="V158" s="145"/>
      <c r="W158" s="161" t="e">
        <f t="shared" si="5"/>
        <v>#DIV/0!</v>
      </c>
      <c r="X158" s="145"/>
    </row>
    <row r="159" spans="2:24" ht="21.75" customHeight="1" x14ac:dyDescent="0.2">
      <c r="B159" s="102" t="s">
        <v>289</v>
      </c>
      <c r="C159" s="150" t="s">
        <v>91</v>
      </c>
      <c r="D159" s="145"/>
      <c r="E159" s="145"/>
      <c r="F159" s="145"/>
      <c r="G159" s="150"/>
      <c r="H159" s="145"/>
      <c r="I159" s="106">
        <v>259463.44</v>
      </c>
      <c r="J159" s="106">
        <v>265400</v>
      </c>
      <c r="K159" s="106">
        <v>147992.67000000001</v>
      </c>
      <c r="L159" s="161">
        <v>121249.88</v>
      </c>
      <c r="M159" s="145"/>
      <c r="N159" s="145"/>
      <c r="O159" s="161">
        <v>269242.55</v>
      </c>
      <c r="P159" s="145"/>
      <c r="Q159" s="145"/>
      <c r="R159" s="161">
        <v>-3842.55</v>
      </c>
      <c r="S159" s="145"/>
      <c r="U159" s="161">
        <f t="shared" si="4"/>
        <v>1.0376897415682147</v>
      </c>
      <c r="V159" s="145"/>
      <c r="W159" s="161">
        <f t="shared" si="5"/>
        <v>1.0144783345892991</v>
      </c>
      <c r="X159" s="145"/>
    </row>
    <row r="160" spans="2:24" hidden="1" x14ac:dyDescent="0.2">
      <c r="B160" s="102" t="s">
        <v>481</v>
      </c>
      <c r="C160" s="150" t="s">
        <v>482</v>
      </c>
      <c r="D160" s="145"/>
      <c r="E160" s="145"/>
      <c r="F160" s="145"/>
      <c r="G160" s="150"/>
      <c r="H160" s="145"/>
      <c r="I160" s="106"/>
      <c r="J160" s="106">
        <v>0</v>
      </c>
      <c r="K160" s="106">
        <v>147886.49</v>
      </c>
      <c r="L160" s="161">
        <v>106267.86</v>
      </c>
      <c r="M160" s="145"/>
      <c r="N160" s="145"/>
      <c r="O160" s="161">
        <v>254154.35</v>
      </c>
      <c r="P160" s="145"/>
      <c r="Q160" s="145"/>
      <c r="R160" s="161">
        <v>0</v>
      </c>
      <c r="S160" s="145"/>
      <c r="U160" s="161" t="e">
        <f t="shared" si="4"/>
        <v>#DIV/0!</v>
      </c>
      <c r="V160" s="145"/>
      <c r="W160" s="161" t="e">
        <f t="shared" si="5"/>
        <v>#DIV/0!</v>
      </c>
      <c r="X160" s="145"/>
    </row>
    <row r="161" spans="2:24" hidden="1" x14ac:dyDescent="0.2">
      <c r="B161" s="102" t="s">
        <v>593</v>
      </c>
      <c r="C161" s="150" t="s">
        <v>594</v>
      </c>
      <c r="D161" s="145"/>
      <c r="E161" s="145"/>
      <c r="F161" s="145"/>
      <c r="G161" s="150"/>
      <c r="H161" s="145"/>
      <c r="I161" s="106"/>
      <c r="J161" s="106">
        <v>0</v>
      </c>
      <c r="K161" s="106">
        <v>106.18</v>
      </c>
      <c r="L161" s="161">
        <v>14982.02</v>
      </c>
      <c r="M161" s="145"/>
      <c r="N161" s="145"/>
      <c r="O161" s="161">
        <v>15088.2</v>
      </c>
      <c r="P161" s="145"/>
      <c r="Q161" s="145"/>
      <c r="R161" s="161">
        <v>0</v>
      </c>
      <c r="S161" s="145"/>
      <c r="U161" s="161" t="e">
        <f t="shared" si="4"/>
        <v>#DIV/0!</v>
      </c>
      <c r="V161" s="145"/>
      <c r="W161" s="161" t="e">
        <f t="shared" si="5"/>
        <v>#DIV/0!</v>
      </c>
      <c r="X161" s="145"/>
    </row>
    <row r="162" spans="2:24" x14ac:dyDescent="0.2">
      <c r="B162" s="102" t="s">
        <v>290</v>
      </c>
      <c r="C162" s="150" t="s">
        <v>291</v>
      </c>
      <c r="D162" s="145"/>
      <c r="E162" s="145"/>
      <c r="F162" s="145"/>
      <c r="G162" s="150"/>
      <c r="H162" s="145"/>
      <c r="I162" s="106">
        <v>3345.68</v>
      </c>
      <c r="J162" s="106">
        <v>400</v>
      </c>
      <c r="K162" s="106">
        <v>0</v>
      </c>
      <c r="L162" s="161">
        <v>0</v>
      </c>
      <c r="M162" s="145"/>
      <c r="N162" s="145"/>
      <c r="O162" s="161">
        <v>0</v>
      </c>
      <c r="P162" s="145"/>
      <c r="Q162" s="145"/>
      <c r="R162" s="161">
        <v>400</v>
      </c>
      <c r="S162" s="145"/>
      <c r="U162" s="161">
        <f t="shared" si="4"/>
        <v>0</v>
      </c>
      <c r="V162" s="145"/>
      <c r="W162" s="161">
        <f t="shared" si="5"/>
        <v>0</v>
      </c>
      <c r="X162" s="145"/>
    </row>
    <row r="163" spans="2:24" x14ac:dyDescent="0.2">
      <c r="B163" s="102" t="s">
        <v>292</v>
      </c>
      <c r="C163" s="150" t="s">
        <v>30</v>
      </c>
      <c r="D163" s="145"/>
      <c r="E163" s="145"/>
      <c r="F163" s="145"/>
      <c r="G163" s="150"/>
      <c r="H163" s="145"/>
      <c r="I163" s="106">
        <v>0</v>
      </c>
      <c r="J163" s="106">
        <v>400</v>
      </c>
      <c r="K163" s="106">
        <v>0</v>
      </c>
      <c r="L163" s="161">
        <v>0</v>
      </c>
      <c r="M163" s="145"/>
      <c r="N163" s="145"/>
      <c r="O163" s="161">
        <v>0</v>
      </c>
      <c r="P163" s="145"/>
      <c r="Q163" s="145"/>
      <c r="R163" s="161">
        <v>400</v>
      </c>
      <c r="S163" s="145"/>
      <c r="U163" s="161" t="s">
        <v>121</v>
      </c>
      <c r="V163" s="145"/>
      <c r="W163" s="161">
        <f t="shared" si="5"/>
        <v>0</v>
      </c>
      <c r="X163" s="145"/>
    </row>
    <row r="164" spans="2:24" x14ac:dyDescent="0.2">
      <c r="B164" s="102" t="s">
        <v>293</v>
      </c>
      <c r="C164" s="150" t="s">
        <v>93</v>
      </c>
      <c r="D164" s="145"/>
      <c r="E164" s="145"/>
      <c r="F164" s="145"/>
      <c r="G164" s="150"/>
      <c r="H164" s="145"/>
      <c r="I164" s="106">
        <v>0</v>
      </c>
      <c r="J164" s="106">
        <v>400</v>
      </c>
      <c r="K164" s="106">
        <v>0</v>
      </c>
      <c r="L164" s="161">
        <v>0</v>
      </c>
      <c r="M164" s="145"/>
      <c r="N164" s="145"/>
      <c r="O164" s="161">
        <v>0</v>
      </c>
      <c r="P164" s="145"/>
      <c r="Q164" s="145"/>
      <c r="R164" s="161">
        <v>400</v>
      </c>
      <c r="S164" s="145"/>
      <c r="U164" s="161" t="s">
        <v>121</v>
      </c>
      <c r="V164" s="145"/>
      <c r="W164" s="161">
        <f t="shared" si="5"/>
        <v>0</v>
      </c>
      <c r="X164" s="145"/>
    </row>
    <row r="165" spans="2:24" x14ac:dyDescent="0.2">
      <c r="B165" s="102" t="s">
        <v>295</v>
      </c>
      <c r="C165" s="150" t="s">
        <v>296</v>
      </c>
      <c r="D165" s="145"/>
      <c r="E165" s="145"/>
      <c r="F165" s="145"/>
      <c r="G165" s="150"/>
      <c r="H165" s="145"/>
      <c r="I165" s="106">
        <v>3345.68</v>
      </c>
      <c r="J165" s="106">
        <v>0</v>
      </c>
      <c r="K165" s="106">
        <v>0</v>
      </c>
      <c r="L165" s="161">
        <v>0</v>
      </c>
      <c r="M165" s="145"/>
      <c r="N165" s="145"/>
      <c r="O165" s="161">
        <v>0</v>
      </c>
      <c r="P165" s="145"/>
      <c r="Q165" s="145"/>
      <c r="R165" s="161">
        <v>0</v>
      </c>
      <c r="S165" s="145"/>
      <c r="U165" s="161">
        <f t="shared" si="4"/>
        <v>0</v>
      </c>
      <c r="V165" s="145"/>
      <c r="W165" s="161" t="s">
        <v>121</v>
      </c>
      <c r="X165" s="145"/>
    </row>
    <row r="166" spans="2:24" x14ac:dyDescent="0.2">
      <c r="B166" s="102" t="s">
        <v>297</v>
      </c>
      <c r="C166" s="150" t="s">
        <v>95</v>
      </c>
      <c r="D166" s="145"/>
      <c r="E166" s="145"/>
      <c r="F166" s="145"/>
      <c r="G166" s="150"/>
      <c r="H166" s="145"/>
      <c r="I166" s="106">
        <v>3345.68</v>
      </c>
      <c r="J166" s="106">
        <v>0</v>
      </c>
      <c r="K166" s="106">
        <v>0</v>
      </c>
      <c r="L166" s="161">
        <v>0</v>
      </c>
      <c r="M166" s="145"/>
      <c r="N166" s="145"/>
      <c r="O166" s="161">
        <v>0</v>
      </c>
      <c r="P166" s="145"/>
      <c r="Q166" s="145"/>
      <c r="R166" s="161">
        <v>0</v>
      </c>
      <c r="S166" s="145"/>
      <c r="U166" s="161">
        <f t="shared" si="4"/>
        <v>0</v>
      </c>
      <c r="V166" s="145"/>
      <c r="W166" s="161" t="s">
        <v>121</v>
      </c>
      <c r="X166" s="145"/>
    </row>
    <row r="167" spans="2:24" x14ac:dyDescent="0.2">
      <c r="B167" s="102" t="s">
        <v>173</v>
      </c>
      <c r="C167" s="150" t="s">
        <v>174</v>
      </c>
      <c r="D167" s="145"/>
      <c r="E167" s="145"/>
      <c r="F167" s="145"/>
      <c r="G167" s="150"/>
      <c r="H167" s="145"/>
      <c r="I167" s="106">
        <v>151118.95000000001</v>
      </c>
      <c r="J167" s="106">
        <v>178580</v>
      </c>
      <c r="K167" s="106">
        <v>36542.300000000003</v>
      </c>
      <c r="L167" s="161">
        <v>110242.81</v>
      </c>
      <c r="M167" s="145"/>
      <c r="N167" s="145"/>
      <c r="O167" s="161">
        <v>146785.10999999999</v>
      </c>
      <c r="P167" s="145"/>
      <c r="Q167" s="145"/>
      <c r="R167" s="161">
        <v>31794.89</v>
      </c>
      <c r="S167" s="145"/>
      <c r="U167" s="161">
        <f t="shared" si="4"/>
        <v>0.9713216641592598</v>
      </c>
      <c r="V167" s="145"/>
      <c r="W167" s="161">
        <f t="shared" si="5"/>
        <v>0.82195716205622127</v>
      </c>
      <c r="X167" s="145"/>
    </row>
    <row r="168" spans="2:24" ht="26.25" customHeight="1" x14ac:dyDescent="0.2">
      <c r="B168" s="102" t="s">
        <v>298</v>
      </c>
      <c r="C168" s="150" t="s">
        <v>97</v>
      </c>
      <c r="D168" s="145"/>
      <c r="E168" s="145"/>
      <c r="F168" s="145"/>
      <c r="G168" s="150"/>
      <c r="H168" s="145"/>
      <c r="I168" s="106">
        <v>2856.46</v>
      </c>
      <c r="J168" s="106">
        <v>730</v>
      </c>
      <c r="K168" s="106">
        <v>0</v>
      </c>
      <c r="L168" s="161">
        <v>1149.6199999999999</v>
      </c>
      <c r="M168" s="145"/>
      <c r="N168" s="145"/>
      <c r="O168" s="161">
        <v>1149.6199999999999</v>
      </c>
      <c r="P168" s="145"/>
      <c r="Q168" s="145"/>
      <c r="R168" s="161">
        <v>-419.62</v>
      </c>
      <c r="S168" s="145"/>
      <c r="U168" s="161">
        <f t="shared" si="4"/>
        <v>0.40246318870209974</v>
      </c>
      <c r="V168" s="145"/>
      <c r="W168" s="161">
        <f t="shared" si="5"/>
        <v>1.574821917808219</v>
      </c>
      <c r="X168" s="145"/>
    </row>
    <row r="169" spans="2:24" x14ac:dyDescent="0.2">
      <c r="B169" s="102" t="s">
        <v>299</v>
      </c>
      <c r="C169" s="150" t="s">
        <v>300</v>
      </c>
      <c r="D169" s="145"/>
      <c r="E169" s="145"/>
      <c r="F169" s="145"/>
      <c r="G169" s="150"/>
      <c r="H169" s="145"/>
      <c r="I169" s="106">
        <v>2856.46</v>
      </c>
      <c r="J169" s="106">
        <v>730</v>
      </c>
      <c r="K169" s="106">
        <v>0</v>
      </c>
      <c r="L169" s="161">
        <v>1149.6199999999999</v>
      </c>
      <c r="M169" s="145"/>
      <c r="N169" s="145"/>
      <c r="O169" s="161">
        <v>1149.6199999999999</v>
      </c>
      <c r="P169" s="145"/>
      <c r="Q169" s="145"/>
      <c r="R169" s="161">
        <v>-419.62</v>
      </c>
      <c r="S169" s="145"/>
      <c r="U169" s="161">
        <f t="shared" si="4"/>
        <v>0.40246318870209974</v>
      </c>
      <c r="V169" s="145"/>
      <c r="W169" s="161">
        <f t="shared" si="5"/>
        <v>1.574821917808219</v>
      </c>
      <c r="X169" s="145"/>
    </row>
    <row r="170" spans="2:24" x14ac:dyDescent="0.2">
      <c r="B170" s="102" t="s">
        <v>301</v>
      </c>
      <c r="C170" s="150" t="s">
        <v>98</v>
      </c>
      <c r="D170" s="145"/>
      <c r="E170" s="145"/>
      <c r="F170" s="145"/>
      <c r="G170" s="150"/>
      <c r="H170" s="145"/>
      <c r="I170" s="106">
        <v>2856.46</v>
      </c>
      <c r="J170" s="106">
        <v>730</v>
      </c>
      <c r="K170" s="106">
        <v>0</v>
      </c>
      <c r="L170" s="161">
        <v>1149.6199999999999</v>
      </c>
      <c r="M170" s="145"/>
      <c r="N170" s="145"/>
      <c r="O170" s="161">
        <v>1149.6199999999999</v>
      </c>
      <c r="P170" s="145"/>
      <c r="Q170" s="145"/>
      <c r="R170" s="161">
        <v>-419.62</v>
      </c>
      <c r="S170" s="145"/>
      <c r="U170" s="161">
        <f t="shared" si="4"/>
        <v>0.40246318870209974</v>
      </c>
      <c r="V170" s="145"/>
      <c r="W170" s="161">
        <f t="shared" si="5"/>
        <v>1.574821917808219</v>
      </c>
      <c r="X170" s="145"/>
    </row>
    <row r="171" spans="2:24" hidden="1" x14ac:dyDescent="0.2">
      <c r="B171" s="102" t="s">
        <v>483</v>
      </c>
      <c r="C171" s="150" t="s">
        <v>98</v>
      </c>
      <c r="D171" s="145"/>
      <c r="E171" s="145"/>
      <c r="F171" s="145"/>
      <c r="G171" s="150"/>
      <c r="H171" s="145"/>
      <c r="I171" s="106"/>
      <c r="J171" s="106">
        <v>0</v>
      </c>
      <c r="K171" s="106">
        <v>0</v>
      </c>
      <c r="L171" s="161">
        <v>1149.6199999999999</v>
      </c>
      <c r="M171" s="145"/>
      <c r="N171" s="145"/>
      <c r="O171" s="161">
        <v>1149.6199999999999</v>
      </c>
      <c r="P171" s="145"/>
      <c r="Q171" s="145"/>
      <c r="R171" s="161">
        <v>0</v>
      </c>
      <c r="S171" s="145"/>
      <c r="U171" s="161" t="e">
        <f t="shared" si="4"/>
        <v>#DIV/0!</v>
      </c>
      <c r="V171" s="145"/>
      <c r="W171" s="161" t="e">
        <f t="shared" si="5"/>
        <v>#DIV/0!</v>
      </c>
      <c r="X171" s="145"/>
    </row>
    <row r="172" spans="2:24" ht="22.5" customHeight="1" x14ac:dyDescent="0.2">
      <c r="B172" s="102" t="s">
        <v>302</v>
      </c>
      <c r="C172" s="150" t="s">
        <v>99</v>
      </c>
      <c r="D172" s="145"/>
      <c r="E172" s="145"/>
      <c r="F172" s="145"/>
      <c r="G172" s="150"/>
      <c r="H172" s="145"/>
      <c r="I172" s="106">
        <v>141219.88</v>
      </c>
      <c r="J172" s="106">
        <v>52190</v>
      </c>
      <c r="K172" s="106">
        <v>36542.300000000003</v>
      </c>
      <c r="L172" s="161">
        <v>79419.88</v>
      </c>
      <c r="M172" s="145"/>
      <c r="N172" s="145"/>
      <c r="O172" s="161">
        <v>115962.18</v>
      </c>
      <c r="P172" s="145"/>
      <c r="Q172" s="145"/>
      <c r="R172" s="161">
        <v>-63772.18</v>
      </c>
      <c r="S172" s="145"/>
      <c r="U172" s="161">
        <f t="shared" si="4"/>
        <v>0.82114628620276398</v>
      </c>
      <c r="V172" s="145"/>
      <c r="W172" s="161">
        <f t="shared" si="5"/>
        <v>2.2219233569649357</v>
      </c>
      <c r="X172" s="145"/>
    </row>
    <row r="173" spans="2:24" ht="22.5" customHeight="1" x14ac:dyDescent="0.2">
      <c r="B173" s="107">
        <v>421</v>
      </c>
      <c r="C173" s="102" t="s">
        <v>609</v>
      </c>
      <c r="G173" s="102"/>
      <c r="I173" s="106">
        <v>79.63</v>
      </c>
      <c r="J173" s="106">
        <v>0</v>
      </c>
      <c r="K173" s="106">
        <v>0</v>
      </c>
      <c r="L173" s="161">
        <v>0</v>
      </c>
      <c r="M173" s="161"/>
      <c r="N173" s="161"/>
      <c r="O173" s="161">
        <v>0</v>
      </c>
      <c r="P173" s="161"/>
      <c r="Q173" s="161"/>
      <c r="R173" s="161">
        <v>0</v>
      </c>
      <c r="S173" s="161"/>
      <c r="U173" s="161">
        <f t="shared" si="4"/>
        <v>0</v>
      </c>
      <c r="V173" s="161"/>
      <c r="W173" s="161">
        <v>0</v>
      </c>
      <c r="X173" s="161"/>
    </row>
    <row r="174" spans="2:24" ht="22.5" customHeight="1" x14ac:dyDescent="0.2">
      <c r="B174" s="107">
        <v>4212</v>
      </c>
      <c r="C174" s="102" t="s">
        <v>101</v>
      </c>
      <c r="G174" s="102"/>
      <c r="I174" s="106">
        <v>79.63</v>
      </c>
      <c r="J174" s="106">
        <v>0</v>
      </c>
      <c r="K174" s="106">
        <v>0</v>
      </c>
      <c r="L174" s="161">
        <v>0</v>
      </c>
      <c r="M174" s="161"/>
      <c r="N174" s="161"/>
      <c r="O174" s="161">
        <v>0</v>
      </c>
      <c r="P174" s="161"/>
      <c r="Q174" s="161"/>
      <c r="R174" s="161">
        <v>0</v>
      </c>
      <c r="S174" s="161"/>
      <c r="U174" s="161">
        <f t="shared" si="4"/>
        <v>0</v>
      </c>
      <c r="V174" s="161"/>
      <c r="W174" s="161">
        <v>0</v>
      </c>
      <c r="X174" s="161"/>
    </row>
    <row r="175" spans="2:24" x14ac:dyDescent="0.2">
      <c r="B175" s="102" t="s">
        <v>304</v>
      </c>
      <c r="C175" s="150" t="s">
        <v>305</v>
      </c>
      <c r="D175" s="145"/>
      <c r="E175" s="145"/>
      <c r="F175" s="145"/>
      <c r="G175" s="150"/>
      <c r="H175" s="145"/>
      <c r="I175" s="106">
        <v>82122.429999999993</v>
      </c>
      <c r="J175" s="106">
        <v>41390</v>
      </c>
      <c r="K175" s="106">
        <v>31268.400000000001</v>
      </c>
      <c r="L175" s="161">
        <v>74905.33</v>
      </c>
      <c r="M175" s="145"/>
      <c r="N175" s="145"/>
      <c r="O175" s="161">
        <v>106173.73</v>
      </c>
      <c r="P175" s="145"/>
      <c r="Q175" s="145"/>
      <c r="R175" s="161">
        <v>-64783.73</v>
      </c>
      <c r="S175" s="145"/>
      <c r="U175" s="161">
        <f t="shared" si="4"/>
        <v>1.2928712654995718</v>
      </c>
      <c r="V175" s="145"/>
      <c r="W175" s="161">
        <f t="shared" si="5"/>
        <v>2.5652024643633728</v>
      </c>
      <c r="X175" s="145"/>
    </row>
    <row r="176" spans="2:24" x14ac:dyDescent="0.2">
      <c r="B176" s="102" t="s">
        <v>306</v>
      </c>
      <c r="C176" s="150" t="s">
        <v>102</v>
      </c>
      <c r="D176" s="145"/>
      <c r="E176" s="145"/>
      <c r="F176" s="145"/>
      <c r="G176" s="150"/>
      <c r="H176" s="145"/>
      <c r="I176" s="106">
        <v>25431.72</v>
      </c>
      <c r="J176" s="106">
        <v>15370</v>
      </c>
      <c r="K176" s="106">
        <v>4468.66</v>
      </c>
      <c r="L176" s="161">
        <v>13773.62</v>
      </c>
      <c r="M176" s="145"/>
      <c r="N176" s="145"/>
      <c r="O176" s="161">
        <v>18242.28</v>
      </c>
      <c r="P176" s="145"/>
      <c r="Q176" s="145"/>
      <c r="R176" s="161">
        <v>-2872.28</v>
      </c>
      <c r="S176" s="145"/>
      <c r="U176" s="161">
        <f t="shared" si="4"/>
        <v>0.71730421693853175</v>
      </c>
      <c r="V176" s="145"/>
      <c r="W176" s="161">
        <f t="shared" si="5"/>
        <v>1.186875731945348</v>
      </c>
      <c r="X176" s="145"/>
    </row>
    <row r="177" spans="2:24" hidden="1" x14ac:dyDescent="0.2">
      <c r="B177" s="102" t="s">
        <v>410</v>
      </c>
      <c r="C177" s="150" t="s">
        <v>411</v>
      </c>
      <c r="D177" s="145"/>
      <c r="E177" s="145"/>
      <c r="F177" s="145"/>
      <c r="G177" s="150"/>
      <c r="H177" s="145"/>
      <c r="I177" s="106"/>
      <c r="J177" s="106">
        <v>0</v>
      </c>
      <c r="K177" s="106">
        <v>2678.45</v>
      </c>
      <c r="L177" s="161">
        <v>10898.84</v>
      </c>
      <c r="M177" s="145"/>
      <c r="N177" s="145"/>
      <c r="O177" s="161">
        <v>13577.29</v>
      </c>
      <c r="P177" s="145"/>
      <c r="Q177" s="145"/>
      <c r="R177" s="161">
        <v>0</v>
      </c>
      <c r="S177" s="145"/>
      <c r="U177" s="161" t="e">
        <f t="shared" si="4"/>
        <v>#DIV/0!</v>
      </c>
      <c r="V177" s="145"/>
      <c r="W177" s="161" t="e">
        <f t="shared" si="5"/>
        <v>#DIV/0!</v>
      </c>
      <c r="X177" s="145"/>
    </row>
    <row r="178" spans="2:24" hidden="1" x14ac:dyDescent="0.2">
      <c r="B178" s="102" t="s">
        <v>484</v>
      </c>
      <c r="C178" s="150" t="s">
        <v>485</v>
      </c>
      <c r="D178" s="145"/>
      <c r="E178" s="145"/>
      <c r="F178" s="145"/>
      <c r="G178" s="150"/>
      <c r="H178" s="145"/>
      <c r="I178" s="106"/>
      <c r="J178" s="106">
        <v>0</v>
      </c>
      <c r="K178" s="106">
        <v>1643.11</v>
      </c>
      <c r="L178" s="161">
        <v>2924.38</v>
      </c>
      <c r="M178" s="145"/>
      <c r="N178" s="145"/>
      <c r="O178" s="161">
        <v>4567.49</v>
      </c>
      <c r="P178" s="145"/>
      <c r="Q178" s="145"/>
      <c r="R178" s="161">
        <v>0</v>
      </c>
      <c r="S178" s="145"/>
      <c r="U178" s="161" t="e">
        <f t="shared" si="4"/>
        <v>#DIV/0!</v>
      </c>
      <c r="V178" s="145"/>
      <c r="W178" s="161" t="e">
        <f t="shared" si="5"/>
        <v>#DIV/0!</v>
      </c>
      <c r="X178" s="145"/>
    </row>
    <row r="179" spans="2:24" hidden="1" x14ac:dyDescent="0.2">
      <c r="B179" s="102" t="s">
        <v>576</v>
      </c>
      <c r="C179" s="150" t="s">
        <v>486</v>
      </c>
      <c r="D179" s="145"/>
      <c r="E179" s="145"/>
      <c r="F179" s="145"/>
      <c r="G179" s="150"/>
      <c r="H179" s="145"/>
      <c r="I179" s="106"/>
      <c r="J179" s="106">
        <v>0</v>
      </c>
      <c r="K179" s="106">
        <v>147.1</v>
      </c>
      <c r="L179" s="161">
        <v>-49.6</v>
      </c>
      <c r="M179" s="145"/>
      <c r="N179" s="145"/>
      <c r="O179" s="161">
        <v>97.5</v>
      </c>
      <c r="P179" s="145"/>
      <c r="Q179" s="145"/>
      <c r="R179" s="161">
        <v>0</v>
      </c>
      <c r="S179" s="145"/>
      <c r="U179" s="161" t="e">
        <f t="shared" si="4"/>
        <v>#DIV/0!</v>
      </c>
      <c r="V179" s="145"/>
      <c r="W179" s="161" t="e">
        <f t="shared" si="5"/>
        <v>#DIV/0!</v>
      </c>
      <c r="X179" s="145"/>
    </row>
    <row r="180" spans="2:24" x14ac:dyDescent="0.2">
      <c r="B180" s="102" t="s">
        <v>307</v>
      </c>
      <c r="C180" s="150" t="s">
        <v>103</v>
      </c>
      <c r="D180" s="145"/>
      <c r="E180" s="145"/>
      <c r="F180" s="145"/>
      <c r="G180" s="150"/>
      <c r="H180" s="145"/>
      <c r="I180" s="106">
        <v>914.53</v>
      </c>
      <c r="J180" s="106">
        <v>300</v>
      </c>
      <c r="K180" s="106">
        <v>193.14</v>
      </c>
      <c r="L180" s="161">
        <v>19716.490000000002</v>
      </c>
      <c r="M180" s="145"/>
      <c r="N180" s="145"/>
      <c r="O180" s="161">
        <v>19909.63</v>
      </c>
      <c r="P180" s="145"/>
      <c r="Q180" s="145"/>
      <c r="R180" s="161">
        <v>-19609.63</v>
      </c>
      <c r="S180" s="145"/>
      <c r="U180" s="161">
        <f t="shared" si="4"/>
        <v>21.770341049500839</v>
      </c>
      <c r="V180" s="145"/>
      <c r="W180" s="161">
        <f t="shared" si="5"/>
        <v>66.365433333333343</v>
      </c>
      <c r="X180" s="145"/>
    </row>
    <row r="181" spans="2:24" hidden="1" x14ac:dyDescent="0.2">
      <c r="B181" s="102" t="s">
        <v>487</v>
      </c>
      <c r="C181" s="150" t="s">
        <v>488</v>
      </c>
      <c r="D181" s="145"/>
      <c r="E181" s="145"/>
      <c r="F181" s="145"/>
      <c r="G181" s="150"/>
      <c r="H181" s="145"/>
      <c r="I181" s="106"/>
      <c r="J181" s="106">
        <v>0</v>
      </c>
      <c r="K181" s="106">
        <v>89.53</v>
      </c>
      <c r="L181" s="161">
        <v>19686.099999999999</v>
      </c>
      <c r="M181" s="145"/>
      <c r="N181" s="145"/>
      <c r="O181" s="161">
        <v>19775.63</v>
      </c>
      <c r="P181" s="145"/>
      <c r="Q181" s="145"/>
      <c r="R181" s="161">
        <v>0</v>
      </c>
      <c r="S181" s="145"/>
      <c r="U181" s="161" t="e">
        <f t="shared" si="4"/>
        <v>#DIV/0!</v>
      </c>
      <c r="V181" s="145"/>
      <c r="W181" s="161" t="e">
        <f t="shared" si="5"/>
        <v>#DIV/0!</v>
      </c>
      <c r="X181" s="145"/>
    </row>
    <row r="182" spans="2:24" hidden="1" x14ac:dyDescent="0.2">
      <c r="B182" s="102" t="s">
        <v>577</v>
      </c>
      <c r="C182" s="150" t="s">
        <v>520</v>
      </c>
      <c r="D182" s="145"/>
      <c r="E182" s="145"/>
      <c r="F182" s="145"/>
      <c r="G182" s="150"/>
      <c r="H182" s="145"/>
      <c r="I182" s="106"/>
      <c r="J182" s="106">
        <v>0</v>
      </c>
      <c r="K182" s="106">
        <v>103.61</v>
      </c>
      <c r="L182" s="161">
        <v>30.39</v>
      </c>
      <c r="M182" s="145"/>
      <c r="N182" s="145"/>
      <c r="O182" s="161">
        <v>134</v>
      </c>
      <c r="P182" s="145"/>
      <c r="Q182" s="145"/>
      <c r="R182" s="161">
        <v>0</v>
      </c>
      <c r="S182" s="145"/>
      <c r="U182" s="161" t="e">
        <f t="shared" si="4"/>
        <v>#DIV/0!</v>
      </c>
      <c r="V182" s="145"/>
      <c r="W182" s="161" t="e">
        <f t="shared" si="5"/>
        <v>#DIV/0!</v>
      </c>
      <c r="X182" s="145"/>
    </row>
    <row r="183" spans="2:24" x14ac:dyDescent="0.2">
      <c r="B183" s="102" t="s">
        <v>308</v>
      </c>
      <c r="C183" s="150" t="s">
        <v>104</v>
      </c>
      <c r="D183" s="145"/>
      <c r="E183" s="145"/>
      <c r="F183" s="145"/>
      <c r="G183" s="150"/>
      <c r="H183" s="145"/>
      <c r="I183" s="106">
        <v>6636.19</v>
      </c>
      <c r="J183" s="106">
        <v>900</v>
      </c>
      <c r="K183" s="106">
        <v>800.31</v>
      </c>
      <c r="L183" s="161">
        <v>685</v>
      </c>
      <c r="M183" s="145"/>
      <c r="N183" s="145"/>
      <c r="O183" s="161">
        <v>1485.31</v>
      </c>
      <c r="P183" s="145"/>
      <c r="Q183" s="145"/>
      <c r="R183" s="161">
        <v>-585.30999999999995</v>
      </c>
      <c r="S183" s="145"/>
      <c r="U183" s="161">
        <f t="shared" si="4"/>
        <v>0.22381969172070118</v>
      </c>
      <c r="V183" s="145"/>
      <c r="W183" s="161">
        <f t="shared" si="5"/>
        <v>1.6503444444444444</v>
      </c>
      <c r="X183" s="145"/>
    </row>
    <row r="184" spans="2:24" hidden="1" x14ac:dyDescent="0.2">
      <c r="B184" s="102" t="s">
        <v>597</v>
      </c>
      <c r="C184" s="150" t="s">
        <v>489</v>
      </c>
      <c r="D184" s="145"/>
      <c r="E184" s="145"/>
      <c r="F184" s="145"/>
      <c r="G184" s="150"/>
      <c r="H184" s="145"/>
      <c r="I184" s="106"/>
      <c r="J184" s="106">
        <v>0</v>
      </c>
      <c r="K184" s="106">
        <v>382.31</v>
      </c>
      <c r="L184" s="161">
        <v>685</v>
      </c>
      <c r="M184" s="145"/>
      <c r="N184" s="145"/>
      <c r="O184" s="161">
        <v>1067.31</v>
      </c>
      <c r="P184" s="145"/>
      <c r="Q184" s="145"/>
      <c r="R184" s="161">
        <v>0</v>
      </c>
      <c r="S184" s="145"/>
      <c r="U184" s="161" t="e">
        <f t="shared" si="4"/>
        <v>#DIV/0!</v>
      </c>
      <c r="V184" s="145"/>
      <c r="W184" s="161" t="e">
        <f t="shared" si="5"/>
        <v>#DIV/0!</v>
      </c>
      <c r="X184" s="145"/>
    </row>
    <row r="185" spans="2:24" hidden="1" x14ac:dyDescent="0.2">
      <c r="B185" s="102" t="s">
        <v>580</v>
      </c>
      <c r="C185" s="150" t="s">
        <v>581</v>
      </c>
      <c r="D185" s="145"/>
      <c r="E185" s="145"/>
      <c r="F185" s="145"/>
      <c r="G185" s="150"/>
      <c r="H185" s="145"/>
      <c r="I185" s="106"/>
      <c r="J185" s="106">
        <v>0</v>
      </c>
      <c r="K185" s="106">
        <v>418</v>
      </c>
      <c r="L185" s="161">
        <v>0</v>
      </c>
      <c r="M185" s="145"/>
      <c r="N185" s="145"/>
      <c r="O185" s="161">
        <v>418</v>
      </c>
      <c r="P185" s="145"/>
      <c r="Q185" s="145"/>
      <c r="R185" s="161">
        <v>0</v>
      </c>
      <c r="S185" s="145"/>
      <c r="U185" s="161" t="e">
        <f t="shared" si="4"/>
        <v>#DIV/0!</v>
      </c>
      <c r="V185" s="145"/>
      <c r="W185" s="161" t="e">
        <f t="shared" si="5"/>
        <v>#DIV/0!</v>
      </c>
      <c r="X185" s="145"/>
    </row>
    <row r="186" spans="2:24" x14ac:dyDescent="0.2">
      <c r="B186" s="102" t="s">
        <v>309</v>
      </c>
      <c r="C186" s="150" t="s">
        <v>105</v>
      </c>
      <c r="D186" s="145"/>
      <c r="E186" s="145"/>
      <c r="F186" s="145"/>
      <c r="G186" s="150"/>
      <c r="H186" s="145"/>
      <c r="I186" s="106">
        <v>46177.22</v>
      </c>
      <c r="J186" s="106">
        <v>15020</v>
      </c>
      <c r="K186" s="106">
        <v>16347.5</v>
      </c>
      <c r="L186" s="161">
        <v>38992.129999999997</v>
      </c>
      <c r="M186" s="145"/>
      <c r="N186" s="145"/>
      <c r="O186" s="161">
        <v>55339.63</v>
      </c>
      <c r="P186" s="145"/>
      <c r="Q186" s="145"/>
      <c r="R186" s="161">
        <v>-40319.629999999997</v>
      </c>
      <c r="S186" s="145"/>
      <c r="U186" s="161">
        <f t="shared" si="4"/>
        <v>1.1984183976428204</v>
      </c>
      <c r="V186" s="145"/>
      <c r="W186" s="161">
        <f t="shared" si="5"/>
        <v>3.6843961384820236</v>
      </c>
      <c r="X186" s="145"/>
    </row>
    <row r="187" spans="2:24" hidden="1" x14ac:dyDescent="0.2">
      <c r="B187" s="102" t="s">
        <v>490</v>
      </c>
      <c r="C187" s="150" t="s">
        <v>491</v>
      </c>
      <c r="D187" s="145"/>
      <c r="E187" s="145"/>
      <c r="F187" s="145"/>
      <c r="G187" s="150"/>
      <c r="H187" s="145"/>
      <c r="I187" s="106"/>
      <c r="J187" s="106">
        <v>0</v>
      </c>
      <c r="K187" s="106">
        <v>16347.5</v>
      </c>
      <c r="L187" s="161">
        <v>38992.129999999997</v>
      </c>
      <c r="M187" s="145"/>
      <c r="N187" s="145"/>
      <c r="O187" s="161">
        <v>55339.63</v>
      </c>
      <c r="P187" s="145"/>
      <c r="Q187" s="145"/>
      <c r="R187" s="161">
        <v>0</v>
      </c>
      <c r="S187" s="145"/>
      <c r="U187" s="161" t="e">
        <f t="shared" si="4"/>
        <v>#DIV/0!</v>
      </c>
      <c r="V187" s="145"/>
      <c r="W187" s="161" t="e">
        <f t="shared" si="5"/>
        <v>#DIV/0!</v>
      </c>
      <c r="X187" s="145"/>
    </row>
    <row r="188" spans="2:24" x14ac:dyDescent="0.2">
      <c r="B188" s="102" t="s">
        <v>310</v>
      </c>
      <c r="C188" s="150" t="s">
        <v>106</v>
      </c>
      <c r="D188" s="145"/>
      <c r="E188" s="145"/>
      <c r="F188" s="145"/>
      <c r="G188" s="150"/>
      <c r="H188" s="145"/>
      <c r="I188" s="106">
        <v>1053.32</v>
      </c>
      <c r="J188" s="106">
        <v>2500</v>
      </c>
      <c r="K188" s="106">
        <v>2157.46</v>
      </c>
      <c r="L188" s="161">
        <v>586.39</v>
      </c>
      <c r="M188" s="145"/>
      <c r="N188" s="145"/>
      <c r="O188" s="161">
        <v>2743.85</v>
      </c>
      <c r="P188" s="145"/>
      <c r="Q188" s="145"/>
      <c r="R188" s="161">
        <v>-243.85</v>
      </c>
      <c r="S188" s="145"/>
      <c r="U188" s="161">
        <f t="shared" si="4"/>
        <v>2.6049538601754452</v>
      </c>
      <c r="V188" s="145"/>
      <c r="W188" s="161">
        <f t="shared" si="5"/>
        <v>1.09754</v>
      </c>
      <c r="X188" s="145"/>
    </row>
    <row r="189" spans="2:24" hidden="1" x14ac:dyDescent="0.2">
      <c r="B189" s="102" t="s">
        <v>492</v>
      </c>
      <c r="C189" s="150" t="s">
        <v>493</v>
      </c>
      <c r="D189" s="145"/>
      <c r="E189" s="145"/>
      <c r="F189" s="145"/>
      <c r="G189" s="150"/>
      <c r="H189" s="145"/>
      <c r="I189" s="106"/>
      <c r="J189" s="106">
        <v>0</v>
      </c>
      <c r="K189" s="106">
        <v>2157.46</v>
      </c>
      <c r="L189" s="161">
        <v>586.39</v>
      </c>
      <c r="M189" s="145"/>
      <c r="N189" s="145"/>
      <c r="O189" s="161">
        <v>2743.85</v>
      </c>
      <c r="P189" s="145"/>
      <c r="Q189" s="145"/>
      <c r="R189" s="161">
        <v>0</v>
      </c>
      <c r="S189" s="145"/>
      <c r="U189" s="161" t="e">
        <f t="shared" si="4"/>
        <v>#DIV/0!</v>
      </c>
      <c r="V189" s="145"/>
      <c r="W189" s="161" t="e">
        <f t="shared" si="5"/>
        <v>#DIV/0!</v>
      </c>
      <c r="X189" s="145"/>
    </row>
    <row r="190" spans="2:24" x14ac:dyDescent="0.2">
      <c r="B190" s="102" t="s">
        <v>311</v>
      </c>
      <c r="C190" s="150" t="s">
        <v>107</v>
      </c>
      <c r="D190" s="145"/>
      <c r="E190" s="145"/>
      <c r="F190" s="145"/>
      <c r="G190" s="150"/>
      <c r="H190" s="145"/>
      <c r="I190" s="106">
        <v>0</v>
      </c>
      <c r="J190" s="106">
        <v>0</v>
      </c>
      <c r="K190" s="106">
        <v>0</v>
      </c>
      <c r="L190" s="161">
        <v>289</v>
      </c>
      <c r="M190" s="145"/>
      <c r="N190" s="145"/>
      <c r="O190" s="161">
        <v>289</v>
      </c>
      <c r="P190" s="145"/>
      <c r="Q190" s="145"/>
      <c r="R190" s="161">
        <v>-289</v>
      </c>
      <c r="S190" s="145"/>
      <c r="U190" s="161" t="s">
        <v>121</v>
      </c>
      <c r="V190" s="145"/>
      <c r="W190" s="161" t="s">
        <v>121</v>
      </c>
      <c r="X190" s="145"/>
    </row>
    <row r="191" spans="2:24" hidden="1" x14ac:dyDescent="0.2">
      <c r="B191" s="102" t="s">
        <v>598</v>
      </c>
      <c r="C191" s="150" t="s">
        <v>599</v>
      </c>
      <c r="D191" s="145"/>
      <c r="E191" s="145"/>
      <c r="F191" s="145"/>
      <c r="G191" s="150"/>
      <c r="H191" s="145"/>
      <c r="I191" s="106"/>
      <c r="J191" s="106">
        <v>0</v>
      </c>
      <c r="K191" s="106">
        <v>0</v>
      </c>
      <c r="L191" s="161">
        <v>289</v>
      </c>
      <c r="M191" s="145"/>
      <c r="N191" s="145"/>
      <c r="O191" s="161">
        <v>289</v>
      </c>
      <c r="P191" s="145"/>
      <c r="Q191" s="145"/>
      <c r="R191" s="161">
        <v>0</v>
      </c>
      <c r="S191" s="145"/>
      <c r="U191" s="161" t="e">
        <f t="shared" si="4"/>
        <v>#DIV/0!</v>
      </c>
      <c r="V191" s="145"/>
      <c r="W191" s="161" t="e">
        <f t="shared" si="5"/>
        <v>#DIV/0!</v>
      </c>
      <c r="X191" s="145"/>
    </row>
    <row r="192" spans="2:24" ht="22.5" customHeight="1" x14ac:dyDescent="0.2">
      <c r="B192" s="102" t="s">
        <v>312</v>
      </c>
      <c r="C192" s="150" t="s">
        <v>108</v>
      </c>
      <c r="D192" s="145"/>
      <c r="E192" s="145"/>
      <c r="F192" s="145"/>
      <c r="G192" s="150"/>
      <c r="H192" s="145"/>
      <c r="I192" s="106">
        <v>1909.45</v>
      </c>
      <c r="J192" s="106">
        <v>7300</v>
      </c>
      <c r="K192" s="106">
        <v>7301.33</v>
      </c>
      <c r="L192" s="161">
        <v>862.7</v>
      </c>
      <c r="M192" s="145"/>
      <c r="N192" s="145"/>
      <c r="O192" s="161">
        <v>8164.03</v>
      </c>
      <c r="P192" s="145"/>
      <c r="Q192" s="145"/>
      <c r="R192" s="161">
        <v>-864.03</v>
      </c>
      <c r="S192" s="145"/>
      <c r="U192" s="161">
        <f t="shared" si="4"/>
        <v>4.2755924480871457</v>
      </c>
      <c r="V192" s="145"/>
      <c r="W192" s="161">
        <f t="shared" si="5"/>
        <v>1.1183602739726026</v>
      </c>
      <c r="X192" s="145"/>
    </row>
    <row r="193" spans="2:24" hidden="1" x14ac:dyDescent="0.2">
      <c r="B193" s="102" t="s">
        <v>494</v>
      </c>
      <c r="C193" s="150" t="s">
        <v>495</v>
      </c>
      <c r="D193" s="145"/>
      <c r="E193" s="145"/>
      <c r="F193" s="145"/>
      <c r="G193" s="150"/>
      <c r="H193" s="145"/>
      <c r="I193" s="106"/>
      <c r="J193" s="106">
        <v>0</v>
      </c>
      <c r="K193" s="106">
        <v>0</v>
      </c>
      <c r="L193" s="161">
        <v>734.59</v>
      </c>
      <c r="M193" s="145"/>
      <c r="N193" s="145"/>
      <c r="O193" s="161">
        <v>734.59</v>
      </c>
      <c r="P193" s="145"/>
      <c r="Q193" s="145"/>
      <c r="R193" s="161">
        <v>0</v>
      </c>
      <c r="S193" s="145"/>
      <c r="U193" s="161" t="e">
        <f t="shared" si="4"/>
        <v>#DIV/0!</v>
      </c>
      <c r="V193" s="145"/>
      <c r="W193" s="161" t="e">
        <f t="shared" si="5"/>
        <v>#DIV/0!</v>
      </c>
      <c r="X193" s="145"/>
    </row>
    <row r="194" spans="2:24" hidden="1" x14ac:dyDescent="0.2">
      <c r="B194" s="102" t="s">
        <v>600</v>
      </c>
      <c r="C194" s="150" t="s">
        <v>601</v>
      </c>
      <c r="D194" s="145"/>
      <c r="E194" s="145"/>
      <c r="F194" s="145"/>
      <c r="G194" s="150"/>
      <c r="H194" s="145"/>
      <c r="I194" s="106"/>
      <c r="J194" s="106">
        <v>0</v>
      </c>
      <c r="K194" s="106">
        <v>0</v>
      </c>
      <c r="L194" s="161">
        <v>128.11000000000001</v>
      </c>
      <c r="M194" s="145"/>
      <c r="N194" s="145"/>
      <c r="O194" s="161">
        <v>128.11000000000001</v>
      </c>
      <c r="P194" s="145"/>
      <c r="Q194" s="145"/>
      <c r="R194" s="161">
        <v>0</v>
      </c>
      <c r="S194" s="145"/>
      <c r="U194" s="161" t="e">
        <f t="shared" si="4"/>
        <v>#DIV/0!</v>
      </c>
      <c r="V194" s="145"/>
      <c r="W194" s="161" t="e">
        <f t="shared" si="5"/>
        <v>#DIV/0!</v>
      </c>
      <c r="X194" s="145"/>
    </row>
    <row r="195" spans="2:24" hidden="1" x14ac:dyDescent="0.2">
      <c r="B195" s="102" t="s">
        <v>496</v>
      </c>
      <c r="C195" s="150" t="s">
        <v>497</v>
      </c>
      <c r="D195" s="145"/>
      <c r="E195" s="145"/>
      <c r="F195" s="145"/>
      <c r="G195" s="150"/>
      <c r="H195" s="145"/>
      <c r="I195" s="106"/>
      <c r="J195" s="106">
        <v>0</v>
      </c>
      <c r="K195" s="106">
        <v>7301.33</v>
      </c>
      <c r="L195" s="161">
        <v>0</v>
      </c>
      <c r="M195" s="145"/>
      <c r="N195" s="145"/>
      <c r="O195" s="161">
        <v>7301.33</v>
      </c>
      <c r="P195" s="145"/>
      <c r="Q195" s="145"/>
      <c r="R195" s="161">
        <v>0</v>
      </c>
      <c r="S195" s="145"/>
      <c r="U195" s="161" t="e">
        <f t="shared" si="4"/>
        <v>#DIV/0!</v>
      </c>
      <c r="V195" s="145"/>
      <c r="W195" s="161" t="e">
        <f t="shared" si="5"/>
        <v>#DIV/0!</v>
      </c>
      <c r="X195" s="145"/>
    </row>
    <row r="196" spans="2:24" ht="23.25" customHeight="1" x14ac:dyDescent="0.2">
      <c r="B196" s="102" t="s">
        <v>313</v>
      </c>
      <c r="C196" s="150" t="s">
        <v>109</v>
      </c>
      <c r="D196" s="145"/>
      <c r="E196" s="145"/>
      <c r="F196" s="145"/>
      <c r="G196" s="150"/>
      <c r="H196" s="145"/>
      <c r="I196" s="106">
        <v>3215.34</v>
      </c>
      <c r="J196" s="106">
        <v>5400</v>
      </c>
      <c r="K196" s="106">
        <v>206.8</v>
      </c>
      <c r="L196" s="161">
        <v>4514.55</v>
      </c>
      <c r="M196" s="145"/>
      <c r="N196" s="145"/>
      <c r="O196" s="161">
        <v>4721.3500000000004</v>
      </c>
      <c r="P196" s="145"/>
      <c r="Q196" s="145"/>
      <c r="R196" s="161">
        <v>678.65</v>
      </c>
      <c r="S196" s="145"/>
      <c r="U196" s="161">
        <f t="shared" si="4"/>
        <v>1.4683828148811635</v>
      </c>
      <c r="V196" s="145"/>
      <c r="W196" s="161">
        <f t="shared" si="5"/>
        <v>0.87432407407407409</v>
      </c>
      <c r="X196" s="145"/>
    </row>
    <row r="197" spans="2:24" x14ac:dyDescent="0.2">
      <c r="B197" s="102" t="s">
        <v>314</v>
      </c>
      <c r="C197" s="150" t="s">
        <v>110</v>
      </c>
      <c r="D197" s="145"/>
      <c r="E197" s="145"/>
      <c r="F197" s="145"/>
      <c r="G197" s="150"/>
      <c r="H197" s="145"/>
      <c r="I197" s="106">
        <v>3215.34</v>
      </c>
      <c r="J197" s="106">
        <v>5400</v>
      </c>
      <c r="K197" s="106">
        <v>206.8</v>
      </c>
      <c r="L197" s="161">
        <v>4514.55</v>
      </c>
      <c r="M197" s="145"/>
      <c r="N197" s="145"/>
      <c r="O197" s="161">
        <v>4721.3500000000004</v>
      </c>
      <c r="P197" s="145"/>
      <c r="Q197" s="145"/>
      <c r="R197" s="161">
        <v>678.65</v>
      </c>
      <c r="S197" s="145"/>
      <c r="U197" s="161">
        <f t="shared" si="4"/>
        <v>1.4683828148811635</v>
      </c>
      <c r="V197" s="145"/>
      <c r="W197" s="161">
        <f t="shared" si="5"/>
        <v>0.87432407407407409</v>
      </c>
      <c r="X197" s="145"/>
    </row>
    <row r="198" spans="2:24" hidden="1" x14ac:dyDescent="0.2">
      <c r="B198" s="102" t="s">
        <v>498</v>
      </c>
      <c r="C198" s="150" t="s">
        <v>110</v>
      </c>
      <c r="D198" s="145"/>
      <c r="E198" s="145"/>
      <c r="F198" s="145"/>
      <c r="G198" s="150"/>
      <c r="H198" s="145"/>
      <c r="I198" s="106"/>
      <c r="J198" s="106">
        <v>0</v>
      </c>
      <c r="K198" s="106">
        <v>206.8</v>
      </c>
      <c r="L198" s="161">
        <v>4514.55</v>
      </c>
      <c r="M198" s="145"/>
      <c r="N198" s="145"/>
      <c r="O198" s="161">
        <v>4721.3500000000004</v>
      </c>
      <c r="P198" s="145"/>
      <c r="Q198" s="145"/>
      <c r="R198" s="161">
        <v>0</v>
      </c>
      <c r="S198" s="145"/>
      <c r="U198" s="161" t="e">
        <f t="shared" si="4"/>
        <v>#DIV/0!</v>
      </c>
      <c r="V198" s="145"/>
      <c r="W198" s="161" t="e">
        <f t="shared" si="5"/>
        <v>#DIV/0!</v>
      </c>
      <c r="X198" s="145"/>
    </row>
    <row r="199" spans="2:24" x14ac:dyDescent="0.2">
      <c r="B199" s="102" t="s">
        <v>315</v>
      </c>
      <c r="C199" s="150" t="s">
        <v>316</v>
      </c>
      <c r="D199" s="145"/>
      <c r="E199" s="145"/>
      <c r="F199" s="145"/>
      <c r="G199" s="150"/>
      <c r="H199" s="145"/>
      <c r="I199" s="106">
        <v>11812.33</v>
      </c>
      <c r="J199" s="106">
        <v>0</v>
      </c>
      <c r="K199" s="106">
        <v>0</v>
      </c>
      <c r="L199" s="161">
        <v>0</v>
      </c>
      <c r="M199" s="145"/>
      <c r="N199" s="145"/>
      <c r="O199" s="161">
        <v>0</v>
      </c>
      <c r="P199" s="145"/>
      <c r="Q199" s="145"/>
      <c r="R199" s="161">
        <v>0</v>
      </c>
      <c r="S199" s="145"/>
      <c r="U199" s="161">
        <f t="shared" si="4"/>
        <v>0</v>
      </c>
      <c r="V199" s="145"/>
      <c r="W199" s="161">
        <v>0</v>
      </c>
      <c r="X199" s="145"/>
    </row>
    <row r="200" spans="2:24" x14ac:dyDescent="0.2">
      <c r="B200" s="102" t="s">
        <v>317</v>
      </c>
      <c r="C200" s="150" t="s">
        <v>111</v>
      </c>
      <c r="D200" s="145"/>
      <c r="E200" s="145"/>
      <c r="F200" s="145"/>
      <c r="G200" s="150"/>
      <c r="H200" s="145"/>
      <c r="I200" s="106">
        <v>11812.33</v>
      </c>
      <c r="J200" s="106">
        <v>0</v>
      </c>
      <c r="K200" s="106">
        <v>0</v>
      </c>
      <c r="L200" s="161">
        <v>0</v>
      </c>
      <c r="M200" s="145"/>
      <c r="N200" s="145"/>
      <c r="O200" s="161">
        <v>0</v>
      </c>
      <c r="P200" s="145"/>
      <c r="Q200" s="145"/>
      <c r="R200" s="161">
        <v>0</v>
      </c>
      <c r="S200" s="145"/>
      <c r="U200" s="161">
        <f t="shared" si="4"/>
        <v>0</v>
      </c>
      <c r="V200" s="145"/>
      <c r="W200" s="161">
        <v>0</v>
      </c>
      <c r="X200" s="145"/>
    </row>
    <row r="201" spans="2:24" x14ac:dyDescent="0.2">
      <c r="B201" s="102" t="s">
        <v>318</v>
      </c>
      <c r="C201" s="150" t="s">
        <v>112</v>
      </c>
      <c r="D201" s="145"/>
      <c r="E201" s="145"/>
      <c r="F201" s="145"/>
      <c r="G201" s="150"/>
      <c r="H201" s="145"/>
      <c r="I201" s="106">
        <v>43990.15</v>
      </c>
      <c r="J201" s="106">
        <v>5400</v>
      </c>
      <c r="K201" s="106">
        <v>5067.1000000000004</v>
      </c>
      <c r="L201" s="161">
        <v>0</v>
      </c>
      <c r="M201" s="145"/>
      <c r="N201" s="145"/>
      <c r="O201" s="161">
        <v>5067.1000000000004</v>
      </c>
      <c r="P201" s="145"/>
      <c r="Q201" s="145"/>
      <c r="R201" s="161">
        <v>332.9</v>
      </c>
      <c r="S201" s="145"/>
      <c r="U201" s="161">
        <f t="shared" si="4"/>
        <v>0.11518714985059156</v>
      </c>
      <c r="V201" s="145"/>
      <c r="W201" s="161">
        <f t="shared" si="5"/>
        <v>0.93835185185185188</v>
      </c>
      <c r="X201" s="145"/>
    </row>
    <row r="202" spans="2:24" x14ac:dyDescent="0.2">
      <c r="B202" s="102" t="s">
        <v>319</v>
      </c>
      <c r="C202" s="150" t="s">
        <v>113</v>
      </c>
      <c r="D202" s="145"/>
      <c r="E202" s="145"/>
      <c r="F202" s="145"/>
      <c r="G202" s="150"/>
      <c r="H202" s="145"/>
      <c r="I202" s="106">
        <v>40679.54</v>
      </c>
      <c r="J202" s="106">
        <v>5400</v>
      </c>
      <c r="K202" s="106">
        <v>5067.1000000000004</v>
      </c>
      <c r="L202" s="161">
        <v>0</v>
      </c>
      <c r="M202" s="145"/>
      <c r="N202" s="145"/>
      <c r="O202" s="161">
        <v>5067.1000000000004</v>
      </c>
      <c r="P202" s="145"/>
      <c r="Q202" s="145"/>
      <c r="R202" s="161">
        <v>332.9</v>
      </c>
      <c r="S202" s="145"/>
      <c r="U202" s="161">
        <f t="shared" si="4"/>
        <v>0.12456138884559659</v>
      </c>
      <c r="V202" s="145"/>
      <c r="W202" s="161">
        <f t="shared" si="5"/>
        <v>0.93835185185185188</v>
      </c>
      <c r="X202" s="145"/>
    </row>
    <row r="203" spans="2:24" hidden="1" x14ac:dyDescent="0.2">
      <c r="B203" s="102" t="s">
        <v>521</v>
      </c>
      <c r="C203" s="150" t="s">
        <v>113</v>
      </c>
      <c r="D203" s="145"/>
      <c r="E203" s="145"/>
      <c r="F203" s="145"/>
      <c r="G203" s="150"/>
      <c r="H203" s="145"/>
      <c r="I203" s="106"/>
      <c r="J203" s="106">
        <v>0</v>
      </c>
      <c r="K203" s="106">
        <v>5067.1000000000004</v>
      </c>
      <c r="L203" s="161">
        <v>0</v>
      </c>
      <c r="M203" s="145"/>
      <c r="N203" s="145"/>
      <c r="O203" s="161">
        <v>5067.1000000000004</v>
      </c>
      <c r="P203" s="145"/>
      <c r="Q203" s="145"/>
      <c r="R203" s="161">
        <v>0</v>
      </c>
      <c r="S203" s="145"/>
      <c r="U203" s="161" t="e">
        <f t="shared" si="4"/>
        <v>#DIV/0!</v>
      </c>
      <c r="V203" s="145"/>
      <c r="W203" s="161" t="e">
        <f t="shared" si="5"/>
        <v>#DIV/0!</v>
      </c>
      <c r="X203" s="145"/>
    </row>
    <row r="204" spans="2:24" x14ac:dyDescent="0.2">
      <c r="B204" s="102" t="s">
        <v>320</v>
      </c>
      <c r="C204" s="150" t="s">
        <v>114</v>
      </c>
      <c r="D204" s="145"/>
      <c r="E204" s="145"/>
      <c r="F204" s="145"/>
      <c r="G204" s="150"/>
      <c r="H204" s="145"/>
      <c r="I204" s="106">
        <v>3310.61</v>
      </c>
      <c r="J204" s="106">
        <v>0</v>
      </c>
      <c r="K204" s="106">
        <v>0</v>
      </c>
      <c r="L204" s="161">
        <v>0</v>
      </c>
      <c r="M204" s="145"/>
      <c r="N204" s="145"/>
      <c r="O204" s="161">
        <v>0</v>
      </c>
      <c r="P204" s="145"/>
      <c r="Q204" s="145"/>
      <c r="R204" s="161">
        <v>0</v>
      </c>
      <c r="S204" s="145"/>
      <c r="U204" s="161">
        <f t="shared" si="4"/>
        <v>0</v>
      </c>
      <c r="V204" s="145"/>
      <c r="W204" s="161" t="s">
        <v>121</v>
      </c>
      <c r="X204" s="145"/>
    </row>
    <row r="205" spans="2:24" ht="20.25" customHeight="1" x14ac:dyDescent="0.2">
      <c r="B205" s="102" t="s">
        <v>321</v>
      </c>
      <c r="C205" s="150" t="s">
        <v>322</v>
      </c>
      <c r="D205" s="145"/>
      <c r="E205" s="145"/>
      <c r="F205" s="145"/>
      <c r="G205" s="150"/>
      <c r="H205" s="145"/>
      <c r="I205" s="106">
        <v>7042.6</v>
      </c>
      <c r="J205" s="106">
        <v>125660</v>
      </c>
      <c r="K205" s="106">
        <v>0</v>
      </c>
      <c r="L205" s="161">
        <v>29673.31</v>
      </c>
      <c r="M205" s="145"/>
      <c r="N205" s="145"/>
      <c r="O205" s="161">
        <v>29673.31</v>
      </c>
      <c r="P205" s="145"/>
      <c r="Q205" s="145"/>
      <c r="R205" s="161">
        <v>95986.69</v>
      </c>
      <c r="S205" s="145"/>
      <c r="U205" s="161">
        <f t="shared" ref="U205:U224" si="6">O205/I205</f>
        <v>4.2134027205861475</v>
      </c>
      <c r="V205" s="145"/>
      <c r="W205" s="161">
        <f t="shared" ref="W205:W229" si="7">O205/J205</f>
        <v>0.23613966258156932</v>
      </c>
      <c r="X205" s="145"/>
    </row>
    <row r="206" spans="2:24" ht="22.5" customHeight="1" x14ac:dyDescent="0.2">
      <c r="B206" s="102" t="s">
        <v>323</v>
      </c>
      <c r="C206" s="150" t="s">
        <v>324</v>
      </c>
      <c r="D206" s="145"/>
      <c r="E206" s="145"/>
      <c r="F206" s="145"/>
      <c r="G206" s="150"/>
      <c r="H206" s="145"/>
      <c r="I206" s="106">
        <v>0</v>
      </c>
      <c r="J206" s="106">
        <v>25220</v>
      </c>
      <c r="K206" s="106">
        <v>0</v>
      </c>
      <c r="L206" s="161">
        <v>29673.31</v>
      </c>
      <c r="M206" s="145"/>
      <c r="N206" s="145"/>
      <c r="O206" s="161">
        <v>29673.31</v>
      </c>
      <c r="P206" s="145"/>
      <c r="Q206" s="145"/>
      <c r="R206" s="161">
        <v>-4453.3100000000004</v>
      </c>
      <c r="S206" s="145"/>
      <c r="U206" s="161">
        <v>0</v>
      </c>
      <c r="V206" s="145"/>
      <c r="W206" s="161">
        <f t="shared" si="7"/>
        <v>1.1765785091197463</v>
      </c>
      <c r="X206" s="145"/>
    </row>
    <row r="207" spans="2:24" ht="18.75" customHeight="1" x14ac:dyDescent="0.2">
      <c r="B207" s="102" t="s">
        <v>325</v>
      </c>
      <c r="C207" s="150" t="s">
        <v>324</v>
      </c>
      <c r="D207" s="145"/>
      <c r="E207" s="145"/>
      <c r="F207" s="145"/>
      <c r="G207" s="150"/>
      <c r="H207" s="145"/>
      <c r="I207" s="106">
        <v>0</v>
      </c>
      <c r="J207" s="106">
        <v>25220</v>
      </c>
      <c r="K207" s="106">
        <v>0</v>
      </c>
      <c r="L207" s="161">
        <v>29673.31</v>
      </c>
      <c r="M207" s="145"/>
      <c r="N207" s="145"/>
      <c r="O207" s="161">
        <v>29673.31</v>
      </c>
      <c r="P207" s="145"/>
      <c r="Q207" s="145"/>
      <c r="R207" s="161">
        <v>-4453.3100000000004</v>
      </c>
      <c r="S207" s="145"/>
      <c r="U207" s="161">
        <v>0</v>
      </c>
      <c r="V207" s="145"/>
      <c r="W207" s="161">
        <f t="shared" si="7"/>
        <v>1.1765785091197463</v>
      </c>
      <c r="X207" s="145"/>
    </row>
    <row r="208" spans="2:24" ht="19.5" hidden="1" customHeight="1" x14ac:dyDescent="0.2">
      <c r="B208" s="102" t="s">
        <v>499</v>
      </c>
      <c r="C208" s="150" t="s">
        <v>324</v>
      </c>
      <c r="D208" s="145"/>
      <c r="E208" s="145"/>
      <c r="F208" s="145"/>
      <c r="G208" s="150"/>
      <c r="H208" s="145"/>
      <c r="I208" s="106"/>
      <c r="J208" s="106">
        <v>0</v>
      </c>
      <c r="K208" s="106">
        <v>0</v>
      </c>
      <c r="L208" s="161">
        <v>29673.31</v>
      </c>
      <c r="M208" s="145"/>
      <c r="N208" s="145"/>
      <c r="O208" s="161">
        <v>29673.31</v>
      </c>
      <c r="P208" s="145"/>
      <c r="Q208" s="145"/>
      <c r="R208" s="161">
        <v>0</v>
      </c>
      <c r="S208" s="145"/>
      <c r="U208" s="161" t="e">
        <f t="shared" si="6"/>
        <v>#DIV/0!</v>
      </c>
      <c r="V208" s="145"/>
      <c r="W208" s="161" t="e">
        <f t="shared" si="7"/>
        <v>#DIV/0!</v>
      </c>
      <c r="X208" s="145"/>
    </row>
    <row r="209" spans="2:24" ht="24" customHeight="1" x14ac:dyDescent="0.2">
      <c r="B209" s="102" t="s">
        <v>326</v>
      </c>
      <c r="C209" s="150" t="s">
        <v>327</v>
      </c>
      <c r="D209" s="145"/>
      <c r="E209" s="145"/>
      <c r="F209" s="145"/>
      <c r="G209" s="150"/>
      <c r="H209" s="145"/>
      <c r="I209" s="106">
        <v>7042.6</v>
      </c>
      <c r="J209" s="106">
        <v>100440</v>
      </c>
      <c r="K209" s="106">
        <v>0</v>
      </c>
      <c r="L209" s="161">
        <v>0</v>
      </c>
      <c r="M209" s="145"/>
      <c r="N209" s="145"/>
      <c r="O209" s="161">
        <v>0</v>
      </c>
      <c r="P209" s="145"/>
      <c r="Q209" s="145"/>
      <c r="R209" s="161">
        <v>100440</v>
      </c>
      <c r="S209" s="145"/>
      <c r="U209" s="161">
        <f t="shared" si="6"/>
        <v>0</v>
      </c>
      <c r="V209" s="145"/>
      <c r="W209" s="161">
        <f t="shared" si="7"/>
        <v>0</v>
      </c>
      <c r="X209" s="145"/>
    </row>
    <row r="210" spans="2:24" ht="24.75" customHeight="1" x14ac:dyDescent="0.2">
      <c r="B210" s="102" t="s">
        <v>328</v>
      </c>
      <c r="C210" s="150" t="s">
        <v>327</v>
      </c>
      <c r="D210" s="145"/>
      <c r="E210" s="145"/>
      <c r="F210" s="145"/>
      <c r="G210" s="150"/>
      <c r="H210" s="145"/>
      <c r="I210" s="106">
        <v>7042.6</v>
      </c>
      <c r="J210" s="106">
        <v>100440</v>
      </c>
      <c r="K210" s="106">
        <v>0</v>
      </c>
      <c r="L210" s="161">
        <v>0</v>
      </c>
      <c r="M210" s="145"/>
      <c r="N210" s="145"/>
      <c r="O210" s="161">
        <v>0</v>
      </c>
      <c r="P210" s="145"/>
      <c r="Q210" s="145"/>
      <c r="R210" s="161">
        <v>100440</v>
      </c>
      <c r="S210" s="145"/>
      <c r="U210" s="161">
        <f t="shared" si="6"/>
        <v>0</v>
      </c>
      <c r="V210" s="145"/>
      <c r="W210" s="161">
        <f t="shared" si="7"/>
        <v>0</v>
      </c>
      <c r="X210" s="145"/>
    </row>
    <row r="211" spans="2:24" x14ac:dyDescent="0.2">
      <c r="B211" s="117" t="s">
        <v>610</v>
      </c>
      <c r="C211" s="188" t="s">
        <v>611</v>
      </c>
      <c r="D211" s="145"/>
      <c r="E211" s="145"/>
      <c r="F211" s="145"/>
      <c r="G211" s="188"/>
      <c r="H211" s="145"/>
      <c r="I211" s="118">
        <f>I212</f>
        <v>77337.78</v>
      </c>
      <c r="J211" s="118">
        <v>78690</v>
      </c>
      <c r="K211" s="118">
        <v>39129.78</v>
      </c>
      <c r="L211" s="187">
        <v>96732.45</v>
      </c>
      <c r="M211" s="145"/>
      <c r="N211" s="145"/>
      <c r="O211" s="187">
        <v>135862.23000000001</v>
      </c>
      <c r="P211" s="145"/>
      <c r="Q211" s="145"/>
      <c r="R211" s="187">
        <v>-57172.23</v>
      </c>
      <c r="S211" s="145"/>
      <c r="U211" s="187">
        <f t="shared" si="6"/>
        <v>1.7567381685897889</v>
      </c>
      <c r="V211" s="145"/>
      <c r="W211" s="187">
        <f t="shared" si="7"/>
        <v>1.7265501334349982</v>
      </c>
      <c r="X211" s="145"/>
    </row>
    <row r="212" spans="2:24" x14ac:dyDescent="0.2">
      <c r="B212" s="119" t="s">
        <v>612</v>
      </c>
      <c r="C212" s="186" t="s">
        <v>613</v>
      </c>
      <c r="D212" s="145"/>
      <c r="E212" s="145"/>
      <c r="F212" s="145"/>
      <c r="G212" s="186"/>
      <c r="H212" s="145"/>
      <c r="I212" s="120">
        <f>I213</f>
        <v>77337.78</v>
      </c>
      <c r="J212" s="120">
        <v>78300</v>
      </c>
      <c r="K212" s="120">
        <v>39129.78</v>
      </c>
      <c r="L212" s="185">
        <v>96345.98</v>
      </c>
      <c r="M212" s="145"/>
      <c r="N212" s="145"/>
      <c r="O212" s="185">
        <v>135475.76</v>
      </c>
      <c r="P212" s="145"/>
      <c r="Q212" s="145"/>
      <c r="R212" s="185">
        <v>-57175.76</v>
      </c>
      <c r="S212" s="145"/>
      <c r="U212" s="185">
        <f t="shared" si="6"/>
        <v>1.7517409990304869</v>
      </c>
      <c r="V212" s="145"/>
      <c r="W212" s="185">
        <f t="shared" si="7"/>
        <v>1.73021404853129</v>
      </c>
      <c r="X212" s="145"/>
    </row>
    <row r="213" spans="2:24" x14ac:dyDescent="0.2">
      <c r="B213" s="102" t="s">
        <v>172</v>
      </c>
      <c r="C213" s="150" t="s">
        <v>96</v>
      </c>
      <c r="D213" s="145"/>
      <c r="E213" s="145"/>
      <c r="F213" s="145"/>
      <c r="G213" s="150"/>
      <c r="H213" s="145"/>
      <c r="I213" s="106">
        <f>I214+I221</f>
        <v>77337.78</v>
      </c>
      <c r="J213" s="106">
        <v>78300</v>
      </c>
      <c r="K213" s="106">
        <v>39129.78</v>
      </c>
      <c r="L213" s="161">
        <v>96345.98</v>
      </c>
      <c r="M213" s="145"/>
      <c r="N213" s="145"/>
      <c r="O213" s="161">
        <v>135475.76</v>
      </c>
      <c r="P213" s="145"/>
      <c r="Q213" s="145"/>
      <c r="R213" s="161">
        <v>-57175.76</v>
      </c>
      <c r="S213" s="145"/>
      <c r="U213" s="161">
        <f t="shared" si="6"/>
        <v>1.7517409990304869</v>
      </c>
      <c r="V213" s="145"/>
      <c r="W213" s="161">
        <f t="shared" si="7"/>
        <v>1.73021404853129</v>
      </c>
      <c r="X213" s="145"/>
    </row>
    <row r="214" spans="2:24" x14ac:dyDescent="0.2">
      <c r="B214" s="102" t="s">
        <v>229</v>
      </c>
      <c r="C214" s="150" t="s">
        <v>43</v>
      </c>
      <c r="D214" s="145"/>
      <c r="E214" s="145"/>
      <c r="F214" s="145"/>
      <c r="G214" s="150"/>
      <c r="H214" s="145"/>
      <c r="I214" s="106">
        <f>I215+I218</f>
        <v>76979.23</v>
      </c>
      <c r="J214" s="106">
        <v>77000</v>
      </c>
      <c r="K214" s="106">
        <v>38500</v>
      </c>
      <c r="L214" s="161">
        <v>96248.04</v>
      </c>
      <c r="M214" s="145"/>
      <c r="N214" s="145"/>
      <c r="O214" s="161">
        <v>134748.04</v>
      </c>
      <c r="P214" s="145"/>
      <c r="Q214" s="145"/>
      <c r="R214" s="161">
        <v>-57748.04</v>
      </c>
      <c r="S214" s="145"/>
      <c r="U214" s="161">
        <f t="shared" si="6"/>
        <v>1.7504467114051416</v>
      </c>
      <c r="V214" s="145"/>
      <c r="W214" s="161">
        <f t="shared" si="7"/>
        <v>1.7499745454545457</v>
      </c>
      <c r="X214" s="145"/>
    </row>
    <row r="215" spans="2:24" x14ac:dyDescent="0.2">
      <c r="B215" s="102" t="s">
        <v>230</v>
      </c>
      <c r="C215" s="150" t="s">
        <v>231</v>
      </c>
      <c r="D215" s="145"/>
      <c r="E215" s="145"/>
      <c r="F215" s="145"/>
      <c r="G215" s="150"/>
      <c r="H215" s="145"/>
      <c r="I215" s="106">
        <v>74988.39</v>
      </c>
      <c r="J215" s="106">
        <v>75000</v>
      </c>
      <c r="K215" s="106">
        <v>37500</v>
      </c>
      <c r="L215" s="161">
        <v>95248.04</v>
      </c>
      <c r="M215" s="145"/>
      <c r="N215" s="145"/>
      <c r="O215" s="161">
        <v>132748.04</v>
      </c>
      <c r="P215" s="145"/>
      <c r="Q215" s="145"/>
      <c r="R215" s="161">
        <v>-57748.04</v>
      </c>
      <c r="S215" s="145"/>
      <c r="U215" s="161">
        <f t="shared" si="6"/>
        <v>1.770247901041748</v>
      </c>
      <c r="V215" s="145"/>
      <c r="W215" s="161">
        <f t="shared" si="7"/>
        <v>1.7699738666666667</v>
      </c>
      <c r="X215" s="145"/>
    </row>
    <row r="216" spans="2:24" x14ac:dyDescent="0.2">
      <c r="B216" s="102" t="s">
        <v>232</v>
      </c>
      <c r="C216" s="150" t="s">
        <v>45</v>
      </c>
      <c r="D216" s="145"/>
      <c r="E216" s="145"/>
      <c r="F216" s="145"/>
      <c r="G216" s="150"/>
      <c r="H216" s="145"/>
      <c r="I216" s="106">
        <v>74988.39</v>
      </c>
      <c r="J216" s="106">
        <v>75000</v>
      </c>
      <c r="K216" s="106">
        <v>37500</v>
      </c>
      <c r="L216" s="161">
        <v>95248.04</v>
      </c>
      <c r="M216" s="145"/>
      <c r="N216" s="145"/>
      <c r="O216" s="161">
        <v>132748.04</v>
      </c>
      <c r="P216" s="145"/>
      <c r="Q216" s="145"/>
      <c r="R216" s="161">
        <v>-57748.04</v>
      </c>
      <c r="S216" s="145"/>
      <c r="U216" s="161">
        <f t="shared" si="6"/>
        <v>1.770247901041748</v>
      </c>
      <c r="V216" s="145"/>
      <c r="W216" s="161">
        <f t="shared" si="7"/>
        <v>1.7699738666666667</v>
      </c>
      <c r="X216" s="145"/>
    </row>
    <row r="217" spans="2:24" hidden="1" x14ac:dyDescent="0.2">
      <c r="B217" s="102" t="s">
        <v>382</v>
      </c>
      <c r="C217" s="150" t="s">
        <v>383</v>
      </c>
      <c r="D217" s="145"/>
      <c r="E217" s="145"/>
      <c r="F217" s="145"/>
      <c r="G217" s="150"/>
      <c r="H217" s="145"/>
      <c r="I217" s="106">
        <v>74988.39</v>
      </c>
      <c r="J217" s="106">
        <v>0</v>
      </c>
      <c r="K217" s="106">
        <v>37500</v>
      </c>
      <c r="L217" s="161">
        <v>95248.04</v>
      </c>
      <c r="M217" s="145"/>
      <c r="N217" s="145"/>
      <c r="O217" s="161">
        <v>132748.04</v>
      </c>
      <c r="P217" s="145"/>
      <c r="Q217" s="145"/>
      <c r="R217" s="161">
        <v>0</v>
      </c>
      <c r="S217" s="145"/>
      <c r="U217" s="161">
        <f t="shared" si="6"/>
        <v>1.770247901041748</v>
      </c>
      <c r="V217" s="145"/>
      <c r="W217" s="161" t="e">
        <f t="shared" si="7"/>
        <v>#DIV/0!</v>
      </c>
      <c r="X217" s="145"/>
    </row>
    <row r="218" spans="2:24" x14ac:dyDescent="0.2">
      <c r="B218" s="102" t="s">
        <v>237</v>
      </c>
      <c r="C218" s="150" t="s">
        <v>49</v>
      </c>
      <c r="D218" s="145"/>
      <c r="E218" s="145"/>
      <c r="F218" s="145"/>
      <c r="G218" s="150"/>
      <c r="H218" s="145"/>
      <c r="I218" s="106">
        <v>1990.84</v>
      </c>
      <c r="J218" s="106">
        <v>2000</v>
      </c>
      <c r="K218" s="106">
        <v>1000</v>
      </c>
      <c r="L218" s="161">
        <v>1000</v>
      </c>
      <c r="M218" s="145"/>
      <c r="N218" s="145"/>
      <c r="O218" s="161">
        <v>2000</v>
      </c>
      <c r="P218" s="145"/>
      <c r="Q218" s="145"/>
      <c r="R218" s="161">
        <v>0</v>
      </c>
      <c r="S218" s="145"/>
      <c r="U218" s="161">
        <f t="shared" si="6"/>
        <v>1.0046010729139458</v>
      </c>
      <c r="V218" s="145"/>
      <c r="W218" s="161">
        <f t="shared" si="7"/>
        <v>1</v>
      </c>
      <c r="X218" s="145"/>
    </row>
    <row r="219" spans="2:24" ht="24" customHeight="1" x14ac:dyDescent="0.2">
      <c r="B219" s="102" t="s">
        <v>238</v>
      </c>
      <c r="C219" s="150" t="s">
        <v>50</v>
      </c>
      <c r="D219" s="145"/>
      <c r="E219" s="145"/>
      <c r="F219" s="145"/>
      <c r="G219" s="150"/>
      <c r="H219" s="145"/>
      <c r="I219" s="106">
        <v>1990.84</v>
      </c>
      <c r="J219" s="106">
        <v>2000</v>
      </c>
      <c r="K219" s="106">
        <v>1000</v>
      </c>
      <c r="L219" s="161">
        <v>1000</v>
      </c>
      <c r="M219" s="145"/>
      <c r="N219" s="145"/>
      <c r="O219" s="161">
        <v>2000</v>
      </c>
      <c r="P219" s="145"/>
      <c r="Q219" s="145"/>
      <c r="R219" s="161">
        <v>0</v>
      </c>
      <c r="S219" s="145"/>
      <c r="U219" s="161">
        <f t="shared" si="6"/>
        <v>1.0046010729139458</v>
      </c>
      <c r="V219" s="145"/>
      <c r="W219" s="161">
        <f t="shared" si="7"/>
        <v>1</v>
      </c>
      <c r="X219" s="145"/>
    </row>
    <row r="220" spans="2:24" ht="26.25" hidden="1" customHeight="1" x14ac:dyDescent="0.2">
      <c r="B220" s="102" t="s">
        <v>390</v>
      </c>
      <c r="C220" s="150" t="s">
        <v>50</v>
      </c>
      <c r="D220" s="145"/>
      <c r="E220" s="145"/>
      <c r="F220" s="145"/>
      <c r="G220" s="150"/>
      <c r="H220" s="145"/>
      <c r="I220" s="106">
        <v>1990.84</v>
      </c>
      <c r="J220" s="106">
        <v>0</v>
      </c>
      <c r="K220" s="106">
        <v>1000</v>
      </c>
      <c r="L220" s="161">
        <v>1000</v>
      </c>
      <c r="M220" s="145"/>
      <c r="N220" s="145"/>
      <c r="O220" s="161">
        <v>2000</v>
      </c>
      <c r="P220" s="145"/>
      <c r="Q220" s="145"/>
      <c r="R220" s="161">
        <v>0</v>
      </c>
      <c r="S220" s="145"/>
      <c r="U220" s="161">
        <f t="shared" si="6"/>
        <v>1.0046010729139458</v>
      </c>
      <c r="V220" s="145"/>
      <c r="W220" s="161" t="e">
        <f t="shared" si="7"/>
        <v>#DIV/0!</v>
      </c>
      <c r="X220" s="145"/>
    </row>
    <row r="221" spans="2:24" x14ac:dyDescent="0.2">
      <c r="B221" s="102" t="s">
        <v>241</v>
      </c>
      <c r="C221" s="150" t="s">
        <v>52</v>
      </c>
      <c r="D221" s="145"/>
      <c r="E221" s="145"/>
      <c r="F221" s="145"/>
      <c r="G221" s="150"/>
      <c r="H221" s="145"/>
      <c r="I221" s="106">
        <v>358.55</v>
      </c>
      <c r="J221" s="106">
        <v>1300</v>
      </c>
      <c r="K221" s="106">
        <v>629.78</v>
      </c>
      <c r="L221" s="161">
        <v>97.94</v>
      </c>
      <c r="M221" s="145"/>
      <c r="N221" s="145"/>
      <c r="O221" s="161">
        <v>727.72</v>
      </c>
      <c r="P221" s="145"/>
      <c r="Q221" s="145"/>
      <c r="R221" s="161">
        <v>572.28</v>
      </c>
      <c r="S221" s="145"/>
      <c r="U221" s="161">
        <f t="shared" si="6"/>
        <v>2.0296192999581648</v>
      </c>
      <c r="V221" s="145"/>
      <c r="W221" s="161">
        <f t="shared" si="7"/>
        <v>0.55978461538461544</v>
      </c>
      <c r="X221" s="145"/>
    </row>
    <row r="222" spans="2:24" x14ac:dyDescent="0.2">
      <c r="B222" s="102" t="s">
        <v>247</v>
      </c>
      <c r="C222" s="150" t="s">
        <v>58</v>
      </c>
      <c r="D222" s="145"/>
      <c r="E222" s="145"/>
      <c r="F222" s="145"/>
      <c r="G222" s="150"/>
      <c r="H222" s="145"/>
      <c r="I222" s="106">
        <v>358.55</v>
      </c>
      <c r="J222" s="106">
        <v>1300</v>
      </c>
      <c r="K222" s="106">
        <v>629.78</v>
      </c>
      <c r="L222" s="161">
        <v>97.94</v>
      </c>
      <c r="M222" s="145"/>
      <c r="N222" s="145"/>
      <c r="O222" s="161">
        <v>727.72</v>
      </c>
      <c r="P222" s="145"/>
      <c r="Q222" s="145"/>
      <c r="R222" s="161">
        <v>572.28</v>
      </c>
      <c r="S222" s="145"/>
      <c r="U222" s="161">
        <f t="shared" si="6"/>
        <v>2.0296192999581648</v>
      </c>
      <c r="V222" s="145"/>
      <c r="W222" s="161">
        <f t="shared" si="7"/>
        <v>0.55978461538461544</v>
      </c>
      <c r="X222" s="145"/>
    </row>
    <row r="223" spans="2:24" x14ac:dyDescent="0.2">
      <c r="B223" s="102" t="s">
        <v>249</v>
      </c>
      <c r="C223" s="150" t="s">
        <v>60</v>
      </c>
      <c r="D223" s="145"/>
      <c r="E223" s="145"/>
      <c r="F223" s="145"/>
      <c r="G223" s="150"/>
      <c r="H223" s="145"/>
      <c r="I223" s="106">
        <v>358.55</v>
      </c>
      <c r="J223" s="106">
        <v>1300</v>
      </c>
      <c r="K223" s="106">
        <v>629.78</v>
      </c>
      <c r="L223" s="161">
        <v>97.94</v>
      </c>
      <c r="M223" s="145"/>
      <c r="N223" s="145"/>
      <c r="O223" s="161">
        <v>727.72</v>
      </c>
      <c r="P223" s="145"/>
      <c r="Q223" s="145"/>
      <c r="R223" s="161">
        <v>572.28</v>
      </c>
      <c r="S223" s="145"/>
      <c r="U223" s="161">
        <f t="shared" si="6"/>
        <v>2.0296192999581648</v>
      </c>
      <c r="V223" s="145"/>
      <c r="W223" s="161">
        <f t="shared" si="7"/>
        <v>0.55978461538461544</v>
      </c>
      <c r="X223" s="145"/>
    </row>
    <row r="224" spans="2:24" hidden="1" x14ac:dyDescent="0.2">
      <c r="B224" s="102" t="s">
        <v>540</v>
      </c>
      <c r="C224" s="150" t="s">
        <v>541</v>
      </c>
      <c r="D224" s="145"/>
      <c r="E224" s="145"/>
      <c r="F224" s="145"/>
      <c r="G224" s="150"/>
      <c r="H224" s="145"/>
      <c r="I224" s="106">
        <v>358.55</v>
      </c>
      <c r="J224" s="106">
        <v>0</v>
      </c>
      <c r="K224" s="106">
        <v>629.78</v>
      </c>
      <c r="L224" s="161">
        <v>97.94</v>
      </c>
      <c r="M224" s="145"/>
      <c r="N224" s="145"/>
      <c r="O224" s="161">
        <v>727.72</v>
      </c>
      <c r="P224" s="145"/>
      <c r="Q224" s="145"/>
      <c r="R224" s="161">
        <v>0</v>
      </c>
      <c r="S224" s="145"/>
      <c r="U224" s="161">
        <f t="shared" si="6"/>
        <v>2.0296192999581648</v>
      </c>
      <c r="V224" s="145"/>
      <c r="W224" s="161" t="e">
        <f t="shared" si="7"/>
        <v>#DIV/0!</v>
      </c>
      <c r="X224" s="145"/>
    </row>
    <row r="225" spans="2:24" x14ac:dyDescent="0.2">
      <c r="B225" s="119" t="s">
        <v>614</v>
      </c>
      <c r="C225" s="186" t="s">
        <v>615</v>
      </c>
      <c r="D225" s="145"/>
      <c r="E225" s="145"/>
      <c r="F225" s="145"/>
      <c r="G225" s="186"/>
      <c r="H225" s="145"/>
      <c r="I225" s="120">
        <v>0</v>
      </c>
      <c r="J225" s="120">
        <v>390</v>
      </c>
      <c r="K225" s="120">
        <v>0</v>
      </c>
      <c r="L225" s="185">
        <v>386.47</v>
      </c>
      <c r="M225" s="145"/>
      <c r="N225" s="145"/>
      <c r="O225" s="185">
        <v>386.47</v>
      </c>
      <c r="P225" s="145"/>
      <c r="Q225" s="145"/>
      <c r="R225" s="185">
        <v>3.53</v>
      </c>
      <c r="S225" s="145"/>
      <c r="U225" s="185" t="s">
        <v>121</v>
      </c>
      <c r="V225" s="145"/>
      <c r="W225" s="185">
        <f t="shared" si="7"/>
        <v>0.99094871794871797</v>
      </c>
      <c r="X225" s="145"/>
    </row>
    <row r="226" spans="2:24" x14ac:dyDescent="0.2">
      <c r="B226" s="102" t="s">
        <v>172</v>
      </c>
      <c r="C226" s="150" t="s">
        <v>96</v>
      </c>
      <c r="D226" s="145"/>
      <c r="E226" s="145"/>
      <c r="F226" s="145"/>
      <c r="G226" s="150"/>
      <c r="H226" s="145"/>
      <c r="I226" s="106">
        <v>0</v>
      </c>
      <c r="J226" s="106">
        <v>390</v>
      </c>
      <c r="K226" s="106">
        <v>0</v>
      </c>
      <c r="L226" s="161">
        <v>386.47</v>
      </c>
      <c r="M226" s="145"/>
      <c r="N226" s="145"/>
      <c r="O226" s="161">
        <v>386.47</v>
      </c>
      <c r="P226" s="145"/>
      <c r="Q226" s="145"/>
      <c r="R226" s="161">
        <v>3.53</v>
      </c>
      <c r="S226" s="145"/>
      <c r="U226" s="161" t="s">
        <v>121</v>
      </c>
      <c r="V226" s="145"/>
      <c r="W226" s="161">
        <f t="shared" si="7"/>
        <v>0.99094871794871797</v>
      </c>
      <c r="X226" s="145"/>
    </row>
    <row r="227" spans="2:24" x14ac:dyDescent="0.2">
      <c r="B227" s="102" t="s">
        <v>290</v>
      </c>
      <c r="C227" s="150" t="s">
        <v>291</v>
      </c>
      <c r="D227" s="145"/>
      <c r="E227" s="145"/>
      <c r="F227" s="145"/>
      <c r="G227" s="150"/>
      <c r="H227" s="145"/>
      <c r="I227" s="106">
        <v>0</v>
      </c>
      <c r="J227" s="106">
        <v>390</v>
      </c>
      <c r="K227" s="106">
        <v>0</v>
      </c>
      <c r="L227" s="161">
        <v>386.47</v>
      </c>
      <c r="M227" s="145"/>
      <c r="N227" s="145"/>
      <c r="O227" s="161">
        <v>386.47</v>
      </c>
      <c r="P227" s="145"/>
      <c r="Q227" s="145"/>
      <c r="R227" s="161">
        <v>3.53</v>
      </c>
      <c r="S227" s="145"/>
      <c r="U227" s="173" t="s">
        <v>121</v>
      </c>
      <c r="V227" s="145"/>
      <c r="W227" s="161">
        <f t="shared" si="7"/>
        <v>0.99094871794871797</v>
      </c>
      <c r="X227" s="145"/>
    </row>
    <row r="228" spans="2:24" x14ac:dyDescent="0.2">
      <c r="B228" s="102" t="s">
        <v>292</v>
      </c>
      <c r="C228" s="150" t="s">
        <v>30</v>
      </c>
      <c r="D228" s="145"/>
      <c r="E228" s="145"/>
      <c r="F228" s="145"/>
      <c r="G228" s="150"/>
      <c r="H228" s="145"/>
      <c r="I228" s="106">
        <v>0</v>
      </c>
      <c r="J228" s="106">
        <v>390</v>
      </c>
      <c r="K228" s="106">
        <v>0</v>
      </c>
      <c r="L228" s="161">
        <v>386.47</v>
      </c>
      <c r="M228" s="145"/>
      <c r="N228" s="145"/>
      <c r="O228" s="161">
        <v>386.47</v>
      </c>
      <c r="P228" s="145"/>
      <c r="Q228" s="145"/>
      <c r="R228" s="161">
        <v>3.53</v>
      </c>
      <c r="S228" s="145"/>
      <c r="U228" s="161" t="s">
        <v>121</v>
      </c>
      <c r="V228" s="145"/>
      <c r="W228" s="161">
        <f t="shared" si="7"/>
        <v>0.99094871794871797</v>
      </c>
      <c r="X228" s="145"/>
    </row>
    <row r="229" spans="2:24" x14ac:dyDescent="0.2">
      <c r="B229" s="102" t="s">
        <v>294</v>
      </c>
      <c r="C229" s="150" t="s">
        <v>94</v>
      </c>
      <c r="D229" s="145"/>
      <c r="E229" s="145"/>
      <c r="F229" s="145"/>
      <c r="G229" s="150"/>
      <c r="H229" s="145"/>
      <c r="I229" s="106">
        <v>0</v>
      </c>
      <c r="J229" s="106">
        <v>390</v>
      </c>
      <c r="K229" s="106">
        <v>0</v>
      </c>
      <c r="L229" s="161">
        <v>386.47</v>
      </c>
      <c r="M229" s="145"/>
      <c r="N229" s="145"/>
      <c r="O229" s="161">
        <v>386.47</v>
      </c>
      <c r="P229" s="145"/>
      <c r="Q229" s="145"/>
      <c r="R229" s="161">
        <v>3.53</v>
      </c>
      <c r="S229" s="145"/>
      <c r="U229" s="161" t="s">
        <v>121</v>
      </c>
      <c r="V229" s="145"/>
      <c r="W229" s="161">
        <f t="shared" si="7"/>
        <v>0.99094871794871797</v>
      </c>
      <c r="X229" s="145"/>
    </row>
    <row r="230" spans="2:24" ht="26.25" hidden="1" customHeight="1" x14ac:dyDescent="0.2">
      <c r="B230" s="102" t="s">
        <v>595</v>
      </c>
      <c r="C230" s="150" t="s">
        <v>596</v>
      </c>
      <c r="D230" s="145"/>
      <c r="E230" s="145"/>
      <c r="F230" s="145"/>
      <c r="G230" s="150"/>
      <c r="H230" s="145"/>
      <c r="I230" s="106">
        <v>0</v>
      </c>
      <c r="J230" s="106">
        <v>0</v>
      </c>
      <c r="K230" s="106">
        <v>0</v>
      </c>
      <c r="L230" s="161">
        <v>295.97000000000003</v>
      </c>
      <c r="M230" s="145"/>
      <c r="N230" s="145"/>
      <c r="O230" s="161">
        <v>295.97000000000003</v>
      </c>
      <c r="P230" s="145"/>
      <c r="Q230" s="145"/>
      <c r="R230" s="161">
        <v>0</v>
      </c>
      <c r="S230" s="145"/>
      <c r="U230" s="161"/>
      <c r="V230" s="145"/>
      <c r="W230" s="161"/>
      <c r="X230" s="145"/>
    </row>
    <row r="231" spans="2:24" hidden="1" x14ac:dyDescent="0.2">
      <c r="B231" s="102" t="s">
        <v>408</v>
      </c>
      <c r="C231" s="150" t="s">
        <v>409</v>
      </c>
      <c r="D231" s="145"/>
      <c r="E231" s="145"/>
      <c r="F231" s="145"/>
      <c r="G231" s="150"/>
      <c r="H231" s="145"/>
      <c r="I231" s="106">
        <v>0</v>
      </c>
      <c r="J231" s="106">
        <v>0</v>
      </c>
      <c r="K231" s="106">
        <v>0</v>
      </c>
      <c r="L231" s="161">
        <v>90.5</v>
      </c>
      <c r="M231" s="145"/>
      <c r="N231" s="145"/>
      <c r="O231" s="161">
        <v>90.5</v>
      </c>
      <c r="P231" s="145"/>
      <c r="Q231" s="145"/>
      <c r="R231" s="161">
        <v>0</v>
      </c>
      <c r="S231" s="145"/>
      <c r="U231" s="161"/>
      <c r="V231" s="145"/>
      <c r="W231" s="161"/>
      <c r="X231" s="145"/>
    </row>
  </sheetData>
  <mergeCells count="1556">
    <mergeCell ref="B2:G3"/>
    <mergeCell ref="M3:O4"/>
    <mergeCell ref="Q3:R4"/>
    <mergeCell ref="B4:E5"/>
    <mergeCell ref="B6:D6"/>
    <mergeCell ref="B8:X8"/>
    <mergeCell ref="W11:X11"/>
    <mergeCell ref="C12:F12"/>
    <mergeCell ref="G12:H12"/>
    <mergeCell ref="L12:N12"/>
    <mergeCell ref="O12:Q12"/>
    <mergeCell ref="R12:S12"/>
    <mergeCell ref="U12:V12"/>
    <mergeCell ref="W12:X12"/>
    <mergeCell ref="C11:F11"/>
    <mergeCell ref="G11:H11"/>
    <mergeCell ref="L11:N11"/>
    <mergeCell ref="O11:Q11"/>
    <mergeCell ref="R11:S11"/>
    <mergeCell ref="U11:V11"/>
    <mergeCell ref="B9:X9"/>
    <mergeCell ref="B10:H10"/>
    <mergeCell ref="L10:N10"/>
    <mergeCell ref="O10:Q10"/>
    <mergeCell ref="R10:S10"/>
    <mergeCell ref="U10:V10"/>
    <mergeCell ref="W10:X10"/>
    <mergeCell ref="W15:X15"/>
    <mergeCell ref="C16:F16"/>
    <mergeCell ref="G16:H16"/>
    <mergeCell ref="L16:N16"/>
    <mergeCell ref="O16:Q16"/>
    <mergeCell ref="R16:S16"/>
    <mergeCell ref="U16:V16"/>
    <mergeCell ref="W16:X16"/>
    <mergeCell ref="C15:F15"/>
    <mergeCell ref="G15:H15"/>
    <mergeCell ref="L15:N15"/>
    <mergeCell ref="O15:Q15"/>
    <mergeCell ref="R15:S15"/>
    <mergeCell ref="U15:V15"/>
    <mergeCell ref="W13:X13"/>
    <mergeCell ref="C14:F14"/>
    <mergeCell ref="G14:H14"/>
    <mergeCell ref="L14:N14"/>
    <mergeCell ref="O14:Q14"/>
    <mergeCell ref="R14:S14"/>
    <mergeCell ref="U14:V14"/>
    <mergeCell ref="W14:X14"/>
    <mergeCell ref="C13:F13"/>
    <mergeCell ref="G13:H13"/>
    <mergeCell ref="L13:N13"/>
    <mergeCell ref="O13:Q13"/>
    <mergeCell ref="R13:S13"/>
    <mergeCell ref="U13:V13"/>
    <mergeCell ref="W19:X19"/>
    <mergeCell ref="C20:F20"/>
    <mergeCell ref="G20:H20"/>
    <mergeCell ref="L20:N20"/>
    <mergeCell ref="O20:Q20"/>
    <mergeCell ref="R20:S20"/>
    <mergeCell ref="U20:V20"/>
    <mergeCell ref="W20:X20"/>
    <mergeCell ref="C19:F19"/>
    <mergeCell ref="G19:H19"/>
    <mergeCell ref="L19:N19"/>
    <mergeCell ref="O19:Q19"/>
    <mergeCell ref="R19:S19"/>
    <mergeCell ref="U19:V19"/>
    <mergeCell ref="W17:X17"/>
    <mergeCell ref="C18:F18"/>
    <mergeCell ref="G18:H18"/>
    <mergeCell ref="L18:N18"/>
    <mergeCell ref="O18:Q18"/>
    <mergeCell ref="R18:S18"/>
    <mergeCell ref="U18:V18"/>
    <mergeCell ref="W18:X18"/>
    <mergeCell ref="C17:F17"/>
    <mergeCell ref="G17:H17"/>
    <mergeCell ref="L17:N17"/>
    <mergeCell ref="O17:Q17"/>
    <mergeCell ref="R17:S17"/>
    <mergeCell ref="U17:V17"/>
    <mergeCell ref="W23:X23"/>
    <mergeCell ref="C24:F24"/>
    <mergeCell ref="G24:H24"/>
    <mergeCell ref="L24:N24"/>
    <mergeCell ref="O24:Q24"/>
    <mergeCell ref="R24:S24"/>
    <mergeCell ref="U24:V24"/>
    <mergeCell ref="W24:X24"/>
    <mergeCell ref="C23:F23"/>
    <mergeCell ref="G23:H23"/>
    <mergeCell ref="L23:N23"/>
    <mergeCell ref="O23:Q23"/>
    <mergeCell ref="R23:S23"/>
    <mergeCell ref="U23:V23"/>
    <mergeCell ref="W21:X21"/>
    <mergeCell ref="C22:F22"/>
    <mergeCell ref="G22:H22"/>
    <mergeCell ref="L22:N22"/>
    <mergeCell ref="O22:Q22"/>
    <mergeCell ref="R22:S22"/>
    <mergeCell ref="U22:V22"/>
    <mergeCell ref="W22:X22"/>
    <mergeCell ref="C21:F21"/>
    <mergeCell ref="G21:H21"/>
    <mergeCell ref="L21:N21"/>
    <mergeCell ref="O21:Q21"/>
    <mergeCell ref="R21:S21"/>
    <mergeCell ref="U21:V21"/>
    <mergeCell ref="W27:X27"/>
    <mergeCell ref="C28:F28"/>
    <mergeCell ref="G28:H28"/>
    <mergeCell ref="L28:N28"/>
    <mergeCell ref="O28:Q28"/>
    <mergeCell ref="R28:S28"/>
    <mergeCell ref="U28:V28"/>
    <mergeCell ref="W28:X28"/>
    <mergeCell ref="C27:F27"/>
    <mergeCell ref="G27:H27"/>
    <mergeCell ref="L27:N27"/>
    <mergeCell ref="O27:Q27"/>
    <mergeCell ref="R27:S27"/>
    <mergeCell ref="U27:V27"/>
    <mergeCell ref="W25:X25"/>
    <mergeCell ref="C26:F26"/>
    <mergeCell ref="G26:H26"/>
    <mergeCell ref="L26:N26"/>
    <mergeCell ref="O26:Q26"/>
    <mergeCell ref="R26:S26"/>
    <mergeCell ref="U26:V26"/>
    <mergeCell ref="W26:X26"/>
    <mergeCell ref="C25:F25"/>
    <mergeCell ref="G25:H25"/>
    <mergeCell ref="L25:N25"/>
    <mergeCell ref="O25:Q25"/>
    <mergeCell ref="R25:S25"/>
    <mergeCell ref="U25:V25"/>
    <mergeCell ref="W31:X31"/>
    <mergeCell ref="C32:F32"/>
    <mergeCell ref="G32:H32"/>
    <mergeCell ref="L32:N32"/>
    <mergeCell ref="O32:Q32"/>
    <mergeCell ref="R32:S32"/>
    <mergeCell ref="U32:V32"/>
    <mergeCell ref="W32:X32"/>
    <mergeCell ref="C31:F31"/>
    <mergeCell ref="G31:H31"/>
    <mergeCell ref="L31:N31"/>
    <mergeCell ref="O31:Q31"/>
    <mergeCell ref="R31:S31"/>
    <mergeCell ref="U31:V31"/>
    <mergeCell ref="W29:X29"/>
    <mergeCell ref="C30:F30"/>
    <mergeCell ref="G30:H30"/>
    <mergeCell ref="L30:N30"/>
    <mergeCell ref="O30:Q30"/>
    <mergeCell ref="R30:S30"/>
    <mergeCell ref="U30:V30"/>
    <mergeCell ref="W30:X30"/>
    <mergeCell ref="C29:F29"/>
    <mergeCell ref="G29:H29"/>
    <mergeCell ref="L29:N29"/>
    <mergeCell ref="O29:Q29"/>
    <mergeCell ref="R29:S29"/>
    <mergeCell ref="U29:V29"/>
    <mergeCell ref="W35:X35"/>
    <mergeCell ref="C36:F36"/>
    <mergeCell ref="G36:H36"/>
    <mergeCell ref="L36:N36"/>
    <mergeCell ref="O36:Q36"/>
    <mergeCell ref="R36:S36"/>
    <mergeCell ref="U36:V36"/>
    <mergeCell ref="W36:X36"/>
    <mergeCell ref="C35:F35"/>
    <mergeCell ref="G35:H35"/>
    <mergeCell ref="L35:N35"/>
    <mergeCell ref="O35:Q35"/>
    <mergeCell ref="R35:S35"/>
    <mergeCell ref="U35:V35"/>
    <mergeCell ref="W33:X33"/>
    <mergeCell ref="C34:F34"/>
    <mergeCell ref="G34:H34"/>
    <mergeCell ref="L34:N34"/>
    <mergeCell ref="O34:Q34"/>
    <mergeCell ref="R34:S34"/>
    <mergeCell ref="U34:V34"/>
    <mergeCell ref="W34:X34"/>
    <mergeCell ref="C33:F33"/>
    <mergeCell ref="G33:H33"/>
    <mergeCell ref="L33:N33"/>
    <mergeCell ref="O33:Q33"/>
    <mergeCell ref="R33:S33"/>
    <mergeCell ref="U33:V33"/>
    <mergeCell ref="W39:X39"/>
    <mergeCell ref="C40:F40"/>
    <mergeCell ref="G40:H40"/>
    <mergeCell ref="L40:N40"/>
    <mergeCell ref="O40:Q40"/>
    <mergeCell ref="R40:S40"/>
    <mergeCell ref="U40:V40"/>
    <mergeCell ref="W40:X40"/>
    <mergeCell ref="C39:F39"/>
    <mergeCell ref="G39:H39"/>
    <mergeCell ref="L39:N39"/>
    <mergeCell ref="O39:Q39"/>
    <mergeCell ref="R39:S39"/>
    <mergeCell ref="U39:V39"/>
    <mergeCell ref="W37:X37"/>
    <mergeCell ref="C38:F38"/>
    <mergeCell ref="G38:H38"/>
    <mergeCell ref="L38:N38"/>
    <mergeCell ref="O38:Q38"/>
    <mergeCell ref="R38:S38"/>
    <mergeCell ref="U38:V38"/>
    <mergeCell ref="W38:X38"/>
    <mergeCell ref="C37:F37"/>
    <mergeCell ref="G37:H37"/>
    <mergeCell ref="L37:N37"/>
    <mergeCell ref="O37:Q37"/>
    <mergeCell ref="R37:S37"/>
    <mergeCell ref="U37:V37"/>
    <mergeCell ref="W43:X43"/>
    <mergeCell ref="C44:F44"/>
    <mergeCell ref="G44:H44"/>
    <mergeCell ref="L44:N44"/>
    <mergeCell ref="O44:Q44"/>
    <mergeCell ref="R44:S44"/>
    <mergeCell ref="U44:V44"/>
    <mergeCell ref="W44:X44"/>
    <mergeCell ref="C43:F43"/>
    <mergeCell ref="G43:H43"/>
    <mergeCell ref="L43:N43"/>
    <mergeCell ref="O43:Q43"/>
    <mergeCell ref="R43:S43"/>
    <mergeCell ref="U43:V43"/>
    <mergeCell ref="W41:X41"/>
    <mergeCell ref="C42:F42"/>
    <mergeCell ref="G42:H42"/>
    <mergeCell ref="L42:N42"/>
    <mergeCell ref="O42:Q42"/>
    <mergeCell ref="R42:S42"/>
    <mergeCell ref="U42:V42"/>
    <mergeCell ref="W42:X42"/>
    <mergeCell ref="C41:F41"/>
    <mergeCell ref="G41:H41"/>
    <mergeCell ref="L41:N41"/>
    <mergeCell ref="O41:Q41"/>
    <mergeCell ref="R41:S41"/>
    <mergeCell ref="U41:V41"/>
    <mergeCell ref="W47:X47"/>
    <mergeCell ref="C48:F48"/>
    <mergeCell ref="G48:H48"/>
    <mergeCell ref="L48:N48"/>
    <mergeCell ref="O48:Q48"/>
    <mergeCell ref="R48:S48"/>
    <mergeCell ref="U48:V48"/>
    <mergeCell ref="W48:X48"/>
    <mergeCell ref="C47:F47"/>
    <mergeCell ref="G47:H47"/>
    <mergeCell ref="L47:N47"/>
    <mergeCell ref="O47:Q47"/>
    <mergeCell ref="R47:S47"/>
    <mergeCell ref="U47:V47"/>
    <mergeCell ref="W45:X45"/>
    <mergeCell ref="C46:F46"/>
    <mergeCell ref="G46:H46"/>
    <mergeCell ref="L46:N46"/>
    <mergeCell ref="O46:Q46"/>
    <mergeCell ref="R46:S46"/>
    <mergeCell ref="U46:V46"/>
    <mergeCell ref="W46:X46"/>
    <mergeCell ref="C45:F45"/>
    <mergeCell ref="G45:H45"/>
    <mergeCell ref="L45:N45"/>
    <mergeCell ref="O45:Q45"/>
    <mergeCell ref="R45:S45"/>
    <mergeCell ref="U45:V45"/>
    <mergeCell ref="W51:X51"/>
    <mergeCell ref="C52:F52"/>
    <mergeCell ref="G52:H52"/>
    <mergeCell ref="L52:N52"/>
    <mergeCell ref="O52:Q52"/>
    <mergeCell ref="R52:S52"/>
    <mergeCell ref="U52:V52"/>
    <mergeCell ref="W52:X52"/>
    <mergeCell ref="C51:F51"/>
    <mergeCell ref="G51:H51"/>
    <mergeCell ref="L51:N51"/>
    <mergeCell ref="O51:Q51"/>
    <mergeCell ref="R51:S51"/>
    <mergeCell ref="U51:V51"/>
    <mergeCell ref="W49:X49"/>
    <mergeCell ref="C50:F50"/>
    <mergeCell ref="G50:H50"/>
    <mergeCell ref="L50:N50"/>
    <mergeCell ref="O50:Q50"/>
    <mergeCell ref="R50:S50"/>
    <mergeCell ref="U50:V50"/>
    <mergeCell ref="W50:X50"/>
    <mergeCell ref="C49:F49"/>
    <mergeCell ref="G49:H49"/>
    <mergeCell ref="L49:N49"/>
    <mergeCell ref="O49:Q49"/>
    <mergeCell ref="R49:S49"/>
    <mergeCell ref="U49:V49"/>
    <mergeCell ref="W55:X55"/>
    <mergeCell ref="C56:F56"/>
    <mergeCell ref="G56:H56"/>
    <mergeCell ref="L56:N56"/>
    <mergeCell ref="O56:Q56"/>
    <mergeCell ref="R56:S56"/>
    <mergeCell ref="U56:V56"/>
    <mergeCell ref="W56:X56"/>
    <mergeCell ref="C55:F55"/>
    <mergeCell ref="G55:H55"/>
    <mergeCell ref="L55:N55"/>
    <mergeCell ref="O55:Q55"/>
    <mergeCell ref="R55:S55"/>
    <mergeCell ref="U55:V55"/>
    <mergeCell ref="W53:X53"/>
    <mergeCell ref="C54:F54"/>
    <mergeCell ref="G54:H54"/>
    <mergeCell ref="L54:N54"/>
    <mergeCell ref="O54:Q54"/>
    <mergeCell ref="R54:S54"/>
    <mergeCell ref="U54:V54"/>
    <mergeCell ref="W54:X54"/>
    <mergeCell ref="C53:F53"/>
    <mergeCell ref="G53:H53"/>
    <mergeCell ref="L53:N53"/>
    <mergeCell ref="O53:Q53"/>
    <mergeCell ref="R53:S53"/>
    <mergeCell ref="U53:V53"/>
    <mergeCell ref="W59:X59"/>
    <mergeCell ref="C60:F60"/>
    <mergeCell ref="G60:H60"/>
    <mergeCell ref="L60:N60"/>
    <mergeCell ref="O60:Q60"/>
    <mergeCell ref="R60:S60"/>
    <mergeCell ref="U60:V60"/>
    <mergeCell ref="W60:X60"/>
    <mergeCell ref="C59:F59"/>
    <mergeCell ref="G59:H59"/>
    <mergeCell ref="L59:N59"/>
    <mergeCell ref="O59:Q59"/>
    <mergeCell ref="R59:S59"/>
    <mergeCell ref="U59:V59"/>
    <mergeCell ref="W57:X57"/>
    <mergeCell ref="C58:F58"/>
    <mergeCell ref="G58:H58"/>
    <mergeCell ref="L58:N58"/>
    <mergeCell ref="O58:Q58"/>
    <mergeCell ref="R58:S58"/>
    <mergeCell ref="U58:V58"/>
    <mergeCell ref="W58:X58"/>
    <mergeCell ref="C57:F57"/>
    <mergeCell ref="G57:H57"/>
    <mergeCell ref="L57:N57"/>
    <mergeCell ref="O57:Q57"/>
    <mergeCell ref="R57:S57"/>
    <mergeCell ref="U57:V57"/>
    <mergeCell ref="W63:X63"/>
    <mergeCell ref="C64:F64"/>
    <mergeCell ref="G64:H64"/>
    <mergeCell ref="L64:N64"/>
    <mergeCell ref="O64:Q64"/>
    <mergeCell ref="R64:S64"/>
    <mergeCell ref="U64:V64"/>
    <mergeCell ref="W64:X64"/>
    <mergeCell ref="C63:F63"/>
    <mergeCell ref="G63:H63"/>
    <mergeCell ref="L63:N63"/>
    <mergeCell ref="O63:Q63"/>
    <mergeCell ref="R63:S63"/>
    <mergeCell ref="U63:V63"/>
    <mergeCell ref="W61:X61"/>
    <mergeCell ref="C62:F62"/>
    <mergeCell ref="G62:H62"/>
    <mergeCell ref="L62:N62"/>
    <mergeCell ref="O62:Q62"/>
    <mergeCell ref="R62:S62"/>
    <mergeCell ref="U62:V62"/>
    <mergeCell ref="W62:X62"/>
    <mergeCell ref="C61:F61"/>
    <mergeCell ref="G61:H61"/>
    <mergeCell ref="L61:N61"/>
    <mergeCell ref="O61:Q61"/>
    <mergeCell ref="R61:S61"/>
    <mergeCell ref="U61:V61"/>
    <mergeCell ref="W67:X67"/>
    <mergeCell ref="C68:F68"/>
    <mergeCell ref="G68:H68"/>
    <mergeCell ref="L68:N68"/>
    <mergeCell ref="O68:Q68"/>
    <mergeCell ref="R68:S68"/>
    <mergeCell ref="U68:V68"/>
    <mergeCell ref="W68:X68"/>
    <mergeCell ref="C67:F67"/>
    <mergeCell ref="G67:H67"/>
    <mergeCell ref="L67:N67"/>
    <mergeCell ref="O67:Q67"/>
    <mergeCell ref="R67:S67"/>
    <mergeCell ref="U67:V67"/>
    <mergeCell ref="W65:X65"/>
    <mergeCell ref="C66:F66"/>
    <mergeCell ref="G66:H66"/>
    <mergeCell ref="L66:N66"/>
    <mergeCell ref="O66:Q66"/>
    <mergeCell ref="R66:S66"/>
    <mergeCell ref="U66:V66"/>
    <mergeCell ref="W66:X66"/>
    <mergeCell ref="C65:F65"/>
    <mergeCell ref="G65:H65"/>
    <mergeCell ref="L65:N65"/>
    <mergeCell ref="O65:Q65"/>
    <mergeCell ref="R65:S65"/>
    <mergeCell ref="U65:V65"/>
    <mergeCell ref="W71:X71"/>
    <mergeCell ref="C72:F72"/>
    <mergeCell ref="G72:H72"/>
    <mergeCell ref="L72:N72"/>
    <mergeCell ref="O72:Q72"/>
    <mergeCell ref="R72:S72"/>
    <mergeCell ref="U72:V72"/>
    <mergeCell ref="W72:X72"/>
    <mergeCell ref="C71:F71"/>
    <mergeCell ref="G71:H71"/>
    <mergeCell ref="L71:N71"/>
    <mergeCell ref="O71:Q71"/>
    <mergeCell ref="R71:S71"/>
    <mergeCell ref="U71:V71"/>
    <mergeCell ref="W69:X69"/>
    <mergeCell ref="C70:F70"/>
    <mergeCell ref="G70:H70"/>
    <mergeCell ref="L70:N70"/>
    <mergeCell ref="O70:Q70"/>
    <mergeCell ref="R70:S70"/>
    <mergeCell ref="U70:V70"/>
    <mergeCell ref="W70:X70"/>
    <mergeCell ref="C69:F69"/>
    <mergeCell ref="G69:H69"/>
    <mergeCell ref="L69:N69"/>
    <mergeCell ref="O69:Q69"/>
    <mergeCell ref="R69:S69"/>
    <mergeCell ref="U69:V69"/>
    <mergeCell ref="W75:X75"/>
    <mergeCell ref="C76:F76"/>
    <mergeCell ref="G76:H76"/>
    <mergeCell ref="L76:N76"/>
    <mergeCell ref="O76:Q76"/>
    <mergeCell ref="R76:S76"/>
    <mergeCell ref="U76:V76"/>
    <mergeCell ref="W76:X76"/>
    <mergeCell ref="C75:F75"/>
    <mergeCell ref="G75:H75"/>
    <mergeCell ref="L75:N75"/>
    <mergeCell ref="O75:Q75"/>
    <mergeCell ref="R75:S75"/>
    <mergeCell ref="U75:V75"/>
    <mergeCell ref="W73:X73"/>
    <mergeCell ref="C74:F74"/>
    <mergeCell ref="G74:H74"/>
    <mergeCell ref="L74:N74"/>
    <mergeCell ref="O74:Q74"/>
    <mergeCell ref="R74:S74"/>
    <mergeCell ref="U74:V74"/>
    <mergeCell ref="W74:X74"/>
    <mergeCell ref="C73:F73"/>
    <mergeCell ref="G73:H73"/>
    <mergeCell ref="L73:N73"/>
    <mergeCell ref="O73:Q73"/>
    <mergeCell ref="R73:S73"/>
    <mergeCell ref="U73:V73"/>
    <mergeCell ref="W79:X79"/>
    <mergeCell ref="C80:F80"/>
    <mergeCell ref="G80:H80"/>
    <mergeCell ref="L80:N80"/>
    <mergeCell ref="O80:Q80"/>
    <mergeCell ref="R80:S80"/>
    <mergeCell ref="U80:V80"/>
    <mergeCell ref="W80:X80"/>
    <mergeCell ref="C79:F79"/>
    <mergeCell ref="G79:H79"/>
    <mergeCell ref="L79:N79"/>
    <mergeCell ref="O79:Q79"/>
    <mergeCell ref="R79:S79"/>
    <mergeCell ref="U79:V79"/>
    <mergeCell ref="W77:X77"/>
    <mergeCell ref="C78:F78"/>
    <mergeCell ref="G78:H78"/>
    <mergeCell ref="L78:N78"/>
    <mergeCell ref="O78:Q78"/>
    <mergeCell ref="R78:S78"/>
    <mergeCell ref="U78:V78"/>
    <mergeCell ref="W78:X78"/>
    <mergeCell ref="C77:F77"/>
    <mergeCell ref="G77:H77"/>
    <mergeCell ref="L77:N77"/>
    <mergeCell ref="O77:Q77"/>
    <mergeCell ref="R77:S77"/>
    <mergeCell ref="U77:V77"/>
    <mergeCell ref="W83:X83"/>
    <mergeCell ref="C84:F84"/>
    <mergeCell ref="G84:H84"/>
    <mergeCell ref="L84:N84"/>
    <mergeCell ref="O84:Q84"/>
    <mergeCell ref="R84:S84"/>
    <mergeCell ref="U84:V84"/>
    <mergeCell ref="W84:X84"/>
    <mergeCell ref="C83:F83"/>
    <mergeCell ref="G83:H83"/>
    <mergeCell ref="L83:N83"/>
    <mergeCell ref="O83:Q83"/>
    <mergeCell ref="R83:S83"/>
    <mergeCell ref="U83:V83"/>
    <mergeCell ref="W81:X81"/>
    <mergeCell ref="C82:F82"/>
    <mergeCell ref="G82:H82"/>
    <mergeCell ref="L82:N82"/>
    <mergeCell ref="O82:Q82"/>
    <mergeCell ref="R82:S82"/>
    <mergeCell ref="U82:V82"/>
    <mergeCell ref="W82:X82"/>
    <mergeCell ref="C81:F81"/>
    <mergeCell ref="G81:H81"/>
    <mergeCell ref="L81:N81"/>
    <mergeCell ref="O81:Q81"/>
    <mergeCell ref="R81:S81"/>
    <mergeCell ref="U81:V81"/>
    <mergeCell ref="W87:X87"/>
    <mergeCell ref="C88:F88"/>
    <mergeCell ref="G88:H88"/>
    <mergeCell ref="L88:N88"/>
    <mergeCell ref="O88:Q88"/>
    <mergeCell ref="R88:S88"/>
    <mergeCell ref="U88:V88"/>
    <mergeCell ref="W88:X88"/>
    <mergeCell ref="C87:F87"/>
    <mergeCell ref="G87:H87"/>
    <mergeCell ref="L87:N87"/>
    <mergeCell ref="O87:Q87"/>
    <mergeCell ref="R87:S87"/>
    <mergeCell ref="U87:V87"/>
    <mergeCell ref="W85:X85"/>
    <mergeCell ref="C86:F86"/>
    <mergeCell ref="G86:H86"/>
    <mergeCell ref="L86:N86"/>
    <mergeCell ref="O86:Q86"/>
    <mergeCell ref="R86:S86"/>
    <mergeCell ref="U86:V86"/>
    <mergeCell ref="W86:X86"/>
    <mergeCell ref="C85:F85"/>
    <mergeCell ref="G85:H85"/>
    <mergeCell ref="L85:N85"/>
    <mergeCell ref="O85:Q85"/>
    <mergeCell ref="R85:S85"/>
    <mergeCell ref="U85:V85"/>
    <mergeCell ref="W91:X91"/>
    <mergeCell ref="C92:F92"/>
    <mergeCell ref="G92:H92"/>
    <mergeCell ref="L92:N92"/>
    <mergeCell ref="O92:Q92"/>
    <mergeCell ref="R92:S92"/>
    <mergeCell ref="U92:V92"/>
    <mergeCell ref="W92:X92"/>
    <mergeCell ref="C91:F91"/>
    <mergeCell ref="G91:H91"/>
    <mergeCell ref="L91:N91"/>
    <mergeCell ref="O91:Q91"/>
    <mergeCell ref="R91:S91"/>
    <mergeCell ref="U91:V91"/>
    <mergeCell ref="W89:X89"/>
    <mergeCell ref="C90:F90"/>
    <mergeCell ref="G90:H90"/>
    <mergeCell ref="L90:N90"/>
    <mergeCell ref="O90:Q90"/>
    <mergeCell ref="R90:S90"/>
    <mergeCell ref="U90:V90"/>
    <mergeCell ref="W90:X90"/>
    <mergeCell ref="C89:F89"/>
    <mergeCell ref="G89:H89"/>
    <mergeCell ref="L89:N89"/>
    <mergeCell ref="O89:Q89"/>
    <mergeCell ref="R89:S89"/>
    <mergeCell ref="U89:V89"/>
    <mergeCell ref="W95:X95"/>
    <mergeCell ref="C96:F96"/>
    <mergeCell ref="G96:H96"/>
    <mergeCell ref="L96:N96"/>
    <mergeCell ref="O96:Q96"/>
    <mergeCell ref="R96:S96"/>
    <mergeCell ref="U96:V96"/>
    <mergeCell ref="W96:X96"/>
    <mergeCell ref="C95:F95"/>
    <mergeCell ref="G95:H95"/>
    <mergeCell ref="L95:N95"/>
    <mergeCell ref="O95:Q95"/>
    <mergeCell ref="R95:S95"/>
    <mergeCell ref="U95:V95"/>
    <mergeCell ref="W93:X93"/>
    <mergeCell ref="C94:F94"/>
    <mergeCell ref="G94:H94"/>
    <mergeCell ref="L94:N94"/>
    <mergeCell ref="O94:Q94"/>
    <mergeCell ref="R94:S94"/>
    <mergeCell ref="U94:V94"/>
    <mergeCell ref="W94:X94"/>
    <mergeCell ref="C93:F93"/>
    <mergeCell ref="G93:H93"/>
    <mergeCell ref="L93:N93"/>
    <mergeCell ref="O93:Q93"/>
    <mergeCell ref="R93:S93"/>
    <mergeCell ref="U93:V93"/>
    <mergeCell ref="W99:X99"/>
    <mergeCell ref="C100:F100"/>
    <mergeCell ref="G100:H100"/>
    <mergeCell ref="L100:N100"/>
    <mergeCell ref="O100:Q100"/>
    <mergeCell ref="R100:S100"/>
    <mergeCell ref="U100:V100"/>
    <mergeCell ref="W100:X100"/>
    <mergeCell ref="C99:F99"/>
    <mergeCell ref="G99:H99"/>
    <mergeCell ref="L99:N99"/>
    <mergeCell ref="O99:Q99"/>
    <mergeCell ref="R99:S99"/>
    <mergeCell ref="U99:V99"/>
    <mergeCell ref="W97:X97"/>
    <mergeCell ref="C98:F98"/>
    <mergeCell ref="G98:H98"/>
    <mergeCell ref="L98:N98"/>
    <mergeCell ref="O98:Q98"/>
    <mergeCell ref="R98:S98"/>
    <mergeCell ref="U98:V98"/>
    <mergeCell ref="W98:X98"/>
    <mergeCell ref="C97:F97"/>
    <mergeCell ref="G97:H97"/>
    <mergeCell ref="L97:N97"/>
    <mergeCell ref="O97:Q97"/>
    <mergeCell ref="R97:S97"/>
    <mergeCell ref="U97:V97"/>
    <mergeCell ref="W103:X103"/>
    <mergeCell ref="C104:F104"/>
    <mergeCell ref="G104:H104"/>
    <mergeCell ref="L104:N104"/>
    <mergeCell ref="O104:Q104"/>
    <mergeCell ref="R104:S104"/>
    <mergeCell ref="U104:V104"/>
    <mergeCell ref="W104:X104"/>
    <mergeCell ref="C103:F103"/>
    <mergeCell ref="G103:H103"/>
    <mergeCell ref="L103:N103"/>
    <mergeCell ref="O103:Q103"/>
    <mergeCell ref="R103:S103"/>
    <mergeCell ref="U103:V103"/>
    <mergeCell ref="W101:X101"/>
    <mergeCell ref="C102:F102"/>
    <mergeCell ref="G102:H102"/>
    <mergeCell ref="L102:N102"/>
    <mergeCell ref="O102:Q102"/>
    <mergeCell ref="R102:S102"/>
    <mergeCell ref="U102:V102"/>
    <mergeCell ref="W102:X102"/>
    <mergeCell ref="C101:F101"/>
    <mergeCell ref="G101:H101"/>
    <mergeCell ref="L101:N101"/>
    <mergeCell ref="O101:Q101"/>
    <mergeCell ref="R101:S101"/>
    <mergeCell ref="U101:V101"/>
    <mergeCell ref="W107:X107"/>
    <mergeCell ref="C108:F108"/>
    <mergeCell ref="G108:H108"/>
    <mergeCell ref="L108:N108"/>
    <mergeCell ref="O108:Q108"/>
    <mergeCell ref="R108:S108"/>
    <mergeCell ref="U108:V108"/>
    <mergeCell ref="W108:X108"/>
    <mergeCell ref="C107:F107"/>
    <mergeCell ref="G107:H107"/>
    <mergeCell ref="L107:N107"/>
    <mergeCell ref="O107:Q107"/>
    <mergeCell ref="R107:S107"/>
    <mergeCell ref="U107:V107"/>
    <mergeCell ref="W105:X105"/>
    <mergeCell ref="C106:F106"/>
    <mergeCell ref="G106:H106"/>
    <mergeCell ref="L106:N106"/>
    <mergeCell ref="O106:Q106"/>
    <mergeCell ref="R106:S106"/>
    <mergeCell ref="U106:V106"/>
    <mergeCell ref="W106:X106"/>
    <mergeCell ref="C105:F105"/>
    <mergeCell ref="G105:H105"/>
    <mergeCell ref="L105:N105"/>
    <mergeCell ref="O105:Q105"/>
    <mergeCell ref="R105:S105"/>
    <mergeCell ref="U105:V105"/>
    <mergeCell ref="W111:X111"/>
    <mergeCell ref="C112:F112"/>
    <mergeCell ref="G112:H112"/>
    <mergeCell ref="L112:N112"/>
    <mergeCell ref="O112:Q112"/>
    <mergeCell ref="R112:S112"/>
    <mergeCell ref="U112:V112"/>
    <mergeCell ref="W112:X112"/>
    <mergeCell ref="C111:F111"/>
    <mergeCell ref="G111:H111"/>
    <mergeCell ref="L111:N111"/>
    <mergeCell ref="O111:Q111"/>
    <mergeCell ref="R111:S111"/>
    <mergeCell ref="U111:V111"/>
    <mergeCell ref="W109:X109"/>
    <mergeCell ref="C110:F110"/>
    <mergeCell ref="G110:H110"/>
    <mergeCell ref="L110:N110"/>
    <mergeCell ref="O110:Q110"/>
    <mergeCell ref="R110:S110"/>
    <mergeCell ref="U110:V110"/>
    <mergeCell ref="W110:X110"/>
    <mergeCell ref="C109:F109"/>
    <mergeCell ref="G109:H109"/>
    <mergeCell ref="L109:N109"/>
    <mergeCell ref="O109:Q109"/>
    <mergeCell ref="R109:S109"/>
    <mergeCell ref="U109:V109"/>
    <mergeCell ref="W115:X115"/>
    <mergeCell ref="C116:F116"/>
    <mergeCell ref="G116:H116"/>
    <mergeCell ref="L116:N116"/>
    <mergeCell ref="O116:Q116"/>
    <mergeCell ref="R116:S116"/>
    <mergeCell ref="U116:V116"/>
    <mergeCell ref="W116:X116"/>
    <mergeCell ref="C115:F115"/>
    <mergeCell ref="G115:H115"/>
    <mergeCell ref="L115:N115"/>
    <mergeCell ref="O115:Q115"/>
    <mergeCell ref="R115:S115"/>
    <mergeCell ref="U115:V115"/>
    <mergeCell ref="W113:X113"/>
    <mergeCell ref="C114:F114"/>
    <mergeCell ref="G114:H114"/>
    <mergeCell ref="L114:N114"/>
    <mergeCell ref="O114:Q114"/>
    <mergeCell ref="R114:S114"/>
    <mergeCell ref="U114:V114"/>
    <mergeCell ref="W114:X114"/>
    <mergeCell ref="C113:F113"/>
    <mergeCell ref="G113:H113"/>
    <mergeCell ref="L113:N113"/>
    <mergeCell ref="O113:Q113"/>
    <mergeCell ref="R113:S113"/>
    <mergeCell ref="U113:V113"/>
    <mergeCell ref="W119:X119"/>
    <mergeCell ref="C120:F120"/>
    <mergeCell ref="G120:H120"/>
    <mergeCell ref="L120:N120"/>
    <mergeCell ref="O120:Q120"/>
    <mergeCell ref="R120:S120"/>
    <mergeCell ref="U120:V120"/>
    <mergeCell ref="W120:X120"/>
    <mergeCell ref="C119:F119"/>
    <mergeCell ref="G119:H119"/>
    <mergeCell ref="L119:N119"/>
    <mergeCell ref="O119:Q119"/>
    <mergeCell ref="R119:S119"/>
    <mergeCell ref="U119:V119"/>
    <mergeCell ref="W117:X117"/>
    <mergeCell ref="C118:F118"/>
    <mergeCell ref="G118:H118"/>
    <mergeCell ref="L118:N118"/>
    <mergeCell ref="O118:Q118"/>
    <mergeCell ref="R118:S118"/>
    <mergeCell ref="U118:V118"/>
    <mergeCell ref="W118:X118"/>
    <mergeCell ref="C117:F117"/>
    <mergeCell ref="G117:H117"/>
    <mergeCell ref="L117:N117"/>
    <mergeCell ref="O117:Q117"/>
    <mergeCell ref="R117:S117"/>
    <mergeCell ref="U117:V117"/>
    <mergeCell ref="W123:X123"/>
    <mergeCell ref="C124:F124"/>
    <mergeCell ref="G124:H124"/>
    <mergeCell ref="L124:N124"/>
    <mergeCell ref="O124:Q124"/>
    <mergeCell ref="R124:S124"/>
    <mergeCell ref="U124:V124"/>
    <mergeCell ref="W124:X124"/>
    <mergeCell ref="C123:F123"/>
    <mergeCell ref="G123:H123"/>
    <mergeCell ref="L123:N123"/>
    <mergeCell ref="O123:Q123"/>
    <mergeCell ref="R123:S123"/>
    <mergeCell ref="U123:V123"/>
    <mergeCell ref="W121:X121"/>
    <mergeCell ref="C122:F122"/>
    <mergeCell ref="G122:H122"/>
    <mergeCell ref="L122:N122"/>
    <mergeCell ref="O122:Q122"/>
    <mergeCell ref="R122:S122"/>
    <mergeCell ref="U122:V122"/>
    <mergeCell ref="W122:X122"/>
    <mergeCell ref="C121:F121"/>
    <mergeCell ref="G121:H121"/>
    <mergeCell ref="L121:N121"/>
    <mergeCell ref="O121:Q121"/>
    <mergeCell ref="R121:S121"/>
    <mergeCell ref="U121:V121"/>
    <mergeCell ref="W127:X127"/>
    <mergeCell ref="C128:F128"/>
    <mergeCell ref="G128:H128"/>
    <mergeCell ref="L128:N128"/>
    <mergeCell ref="O128:Q128"/>
    <mergeCell ref="R128:S128"/>
    <mergeCell ref="U128:V128"/>
    <mergeCell ref="W128:X128"/>
    <mergeCell ref="C127:F127"/>
    <mergeCell ref="G127:H127"/>
    <mergeCell ref="L127:N127"/>
    <mergeCell ref="O127:Q127"/>
    <mergeCell ref="R127:S127"/>
    <mergeCell ref="U127:V127"/>
    <mergeCell ref="W125:X125"/>
    <mergeCell ref="C126:F126"/>
    <mergeCell ref="G126:H126"/>
    <mergeCell ref="L126:N126"/>
    <mergeCell ref="O126:Q126"/>
    <mergeCell ref="R126:S126"/>
    <mergeCell ref="U126:V126"/>
    <mergeCell ref="W126:X126"/>
    <mergeCell ref="C125:F125"/>
    <mergeCell ref="G125:H125"/>
    <mergeCell ref="L125:N125"/>
    <mergeCell ref="O125:Q125"/>
    <mergeCell ref="R125:S125"/>
    <mergeCell ref="U125:V125"/>
    <mergeCell ref="W131:X131"/>
    <mergeCell ref="C132:F132"/>
    <mergeCell ref="G132:H132"/>
    <mergeCell ref="L132:N132"/>
    <mergeCell ref="O132:Q132"/>
    <mergeCell ref="R132:S132"/>
    <mergeCell ref="U132:V132"/>
    <mergeCell ref="W132:X132"/>
    <mergeCell ref="C131:F131"/>
    <mergeCell ref="G131:H131"/>
    <mergeCell ref="L131:N131"/>
    <mergeCell ref="O131:Q131"/>
    <mergeCell ref="R131:S131"/>
    <mergeCell ref="U131:V131"/>
    <mergeCell ref="W129:X129"/>
    <mergeCell ref="C130:F130"/>
    <mergeCell ref="G130:H130"/>
    <mergeCell ref="L130:N130"/>
    <mergeCell ref="O130:Q130"/>
    <mergeCell ref="R130:S130"/>
    <mergeCell ref="U130:V130"/>
    <mergeCell ref="W130:X130"/>
    <mergeCell ref="C129:F129"/>
    <mergeCell ref="G129:H129"/>
    <mergeCell ref="L129:N129"/>
    <mergeCell ref="O129:Q129"/>
    <mergeCell ref="R129:S129"/>
    <mergeCell ref="U129:V129"/>
    <mergeCell ref="W135:X135"/>
    <mergeCell ref="C136:F136"/>
    <mergeCell ref="G136:H136"/>
    <mergeCell ref="L136:N136"/>
    <mergeCell ref="O136:Q136"/>
    <mergeCell ref="R136:S136"/>
    <mergeCell ref="U136:V136"/>
    <mergeCell ref="W136:X136"/>
    <mergeCell ref="C135:F135"/>
    <mergeCell ref="G135:H135"/>
    <mergeCell ref="L135:N135"/>
    <mergeCell ref="O135:Q135"/>
    <mergeCell ref="R135:S135"/>
    <mergeCell ref="U135:V135"/>
    <mergeCell ref="W133:X133"/>
    <mergeCell ref="C134:F134"/>
    <mergeCell ref="G134:H134"/>
    <mergeCell ref="L134:N134"/>
    <mergeCell ref="O134:Q134"/>
    <mergeCell ref="R134:S134"/>
    <mergeCell ref="U134:V134"/>
    <mergeCell ref="W134:X134"/>
    <mergeCell ref="C133:F133"/>
    <mergeCell ref="G133:H133"/>
    <mergeCell ref="L133:N133"/>
    <mergeCell ref="O133:Q133"/>
    <mergeCell ref="R133:S133"/>
    <mergeCell ref="U133:V133"/>
    <mergeCell ref="W139:X139"/>
    <mergeCell ref="C140:F140"/>
    <mergeCell ref="G140:H140"/>
    <mergeCell ref="L140:N140"/>
    <mergeCell ref="O140:Q140"/>
    <mergeCell ref="R140:S140"/>
    <mergeCell ref="U140:V140"/>
    <mergeCell ref="W140:X140"/>
    <mergeCell ref="C139:F139"/>
    <mergeCell ref="G139:H139"/>
    <mergeCell ref="L139:N139"/>
    <mergeCell ref="O139:Q139"/>
    <mergeCell ref="R139:S139"/>
    <mergeCell ref="U139:V139"/>
    <mergeCell ref="W137:X137"/>
    <mergeCell ref="C138:F138"/>
    <mergeCell ref="G138:H138"/>
    <mergeCell ref="L138:N138"/>
    <mergeCell ref="O138:Q138"/>
    <mergeCell ref="R138:S138"/>
    <mergeCell ref="U138:V138"/>
    <mergeCell ref="W138:X138"/>
    <mergeCell ref="C137:F137"/>
    <mergeCell ref="G137:H137"/>
    <mergeCell ref="L137:N137"/>
    <mergeCell ref="O137:Q137"/>
    <mergeCell ref="R137:S137"/>
    <mergeCell ref="U137:V137"/>
    <mergeCell ref="W143:X143"/>
    <mergeCell ref="C144:F144"/>
    <mergeCell ref="G144:H144"/>
    <mergeCell ref="L144:N144"/>
    <mergeCell ref="O144:Q144"/>
    <mergeCell ref="R144:S144"/>
    <mergeCell ref="U144:V144"/>
    <mergeCell ref="W144:X144"/>
    <mergeCell ref="C143:F143"/>
    <mergeCell ref="G143:H143"/>
    <mergeCell ref="L143:N143"/>
    <mergeCell ref="O143:Q143"/>
    <mergeCell ref="R143:S143"/>
    <mergeCell ref="U143:V143"/>
    <mergeCell ref="W141:X141"/>
    <mergeCell ref="C142:F142"/>
    <mergeCell ref="G142:H142"/>
    <mergeCell ref="L142:N142"/>
    <mergeCell ref="O142:Q142"/>
    <mergeCell ref="R142:S142"/>
    <mergeCell ref="U142:V142"/>
    <mergeCell ref="W142:X142"/>
    <mergeCell ref="C141:F141"/>
    <mergeCell ref="G141:H141"/>
    <mergeCell ref="L141:N141"/>
    <mergeCell ref="O141:Q141"/>
    <mergeCell ref="R141:S141"/>
    <mergeCell ref="U141:V141"/>
    <mergeCell ref="W147:X147"/>
    <mergeCell ref="C148:F148"/>
    <mergeCell ref="G148:H148"/>
    <mergeCell ref="L148:N148"/>
    <mergeCell ref="O148:Q148"/>
    <mergeCell ref="R148:S148"/>
    <mergeCell ref="U148:V148"/>
    <mergeCell ref="W148:X148"/>
    <mergeCell ref="C147:F147"/>
    <mergeCell ref="G147:H147"/>
    <mergeCell ref="L147:N147"/>
    <mergeCell ref="O147:Q147"/>
    <mergeCell ref="R147:S147"/>
    <mergeCell ref="U147:V147"/>
    <mergeCell ref="W145:X145"/>
    <mergeCell ref="C146:F146"/>
    <mergeCell ref="G146:H146"/>
    <mergeCell ref="L146:N146"/>
    <mergeCell ref="O146:Q146"/>
    <mergeCell ref="R146:S146"/>
    <mergeCell ref="U146:V146"/>
    <mergeCell ref="W146:X146"/>
    <mergeCell ref="C145:F145"/>
    <mergeCell ref="G145:H145"/>
    <mergeCell ref="L145:N145"/>
    <mergeCell ref="O145:Q145"/>
    <mergeCell ref="R145:S145"/>
    <mergeCell ref="U145:V145"/>
    <mergeCell ref="W151:X151"/>
    <mergeCell ref="C152:F152"/>
    <mergeCell ref="G152:H152"/>
    <mergeCell ref="L152:N152"/>
    <mergeCell ref="O152:Q152"/>
    <mergeCell ref="R152:S152"/>
    <mergeCell ref="U152:V152"/>
    <mergeCell ref="W152:X152"/>
    <mergeCell ref="C151:F151"/>
    <mergeCell ref="G151:H151"/>
    <mergeCell ref="L151:N151"/>
    <mergeCell ref="O151:Q151"/>
    <mergeCell ref="R151:S151"/>
    <mergeCell ref="U151:V151"/>
    <mergeCell ref="W149:X149"/>
    <mergeCell ref="C150:F150"/>
    <mergeCell ref="G150:H150"/>
    <mergeCell ref="L150:N150"/>
    <mergeCell ref="O150:Q150"/>
    <mergeCell ref="R150:S150"/>
    <mergeCell ref="U150:V150"/>
    <mergeCell ref="W150:X150"/>
    <mergeCell ref="C149:F149"/>
    <mergeCell ref="G149:H149"/>
    <mergeCell ref="L149:N149"/>
    <mergeCell ref="O149:Q149"/>
    <mergeCell ref="R149:S149"/>
    <mergeCell ref="U149:V149"/>
    <mergeCell ref="W155:X155"/>
    <mergeCell ref="C156:F156"/>
    <mergeCell ref="G156:H156"/>
    <mergeCell ref="L156:N156"/>
    <mergeCell ref="O156:Q156"/>
    <mergeCell ref="R156:S156"/>
    <mergeCell ref="U156:V156"/>
    <mergeCell ref="W156:X156"/>
    <mergeCell ref="C155:F155"/>
    <mergeCell ref="G155:H155"/>
    <mergeCell ref="L155:N155"/>
    <mergeCell ref="O155:Q155"/>
    <mergeCell ref="R155:S155"/>
    <mergeCell ref="U155:V155"/>
    <mergeCell ref="W153:X153"/>
    <mergeCell ref="C154:F154"/>
    <mergeCell ref="G154:H154"/>
    <mergeCell ref="L154:N154"/>
    <mergeCell ref="O154:Q154"/>
    <mergeCell ref="R154:S154"/>
    <mergeCell ref="U154:V154"/>
    <mergeCell ref="W154:X154"/>
    <mergeCell ref="C153:F153"/>
    <mergeCell ref="G153:H153"/>
    <mergeCell ref="L153:N153"/>
    <mergeCell ref="O153:Q153"/>
    <mergeCell ref="R153:S153"/>
    <mergeCell ref="U153:V153"/>
    <mergeCell ref="W159:X159"/>
    <mergeCell ref="C160:F160"/>
    <mergeCell ref="G160:H160"/>
    <mergeCell ref="L160:N160"/>
    <mergeCell ref="O160:Q160"/>
    <mergeCell ref="R160:S160"/>
    <mergeCell ref="U160:V160"/>
    <mergeCell ref="W160:X160"/>
    <mergeCell ref="C159:F159"/>
    <mergeCell ref="G159:H159"/>
    <mergeCell ref="L159:N159"/>
    <mergeCell ref="O159:Q159"/>
    <mergeCell ref="R159:S159"/>
    <mergeCell ref="U159:V159"/>
    <mergeCell ref="W157:X157"/>
    <mergeCell ref="C158:F158"/>
    <mergeCell ref="G158:H158"/>
    <mergeCell ref="L158:N158"/>
    <mergeCell ref="O158:Q158"/>
    <mergeCell ref="R158:S158"/>
    <mergeCell ref="U158:V158"/>
    <mergeCell ref="W158:X158"/>
    <mergeCell ref="C157:F157"/>
    <mergeCell ref="G157:H157"/>
    <mergeCell ref="L157:N157"/>
    <mergeCell ref="O157:Q157"/>
    <mergeCell ref="R157:S157"/>
    <mergeCell ref="U157:V157"/>
    <mergeCell ref="W163:X163"/>
    <mergeCell ref="C164:F164"/>
    <mergeCell ref="G164:H164"/>
    <mergeCell ref="L164:N164"/>
    <mergeCell ref="O164:Q164"/>
    <mergeCell ref="R164:S164"/>
    <mergeCell ref="U164:V164"/>
    <mergeCell ref="W164:X164"/>
    <mergeCell ref="C163:F163"/>
    <mergeCell ref="G163:H163"/>
    <mergeCell ref="L163:N163"/>
    <mergeCell ref="O163:Q163"/>
    <mergeCell ref="R163:S163"/>
    <mergeCell ref="U163:V163"/>
    <mergeCell ref="W161:X161"/>
    <mergeCell ref="C162:F162"/>
    <mergeCell ref="G162:H162"/>
    <mergeCell ref="L162:N162"/>
    <mergeCell ref="O162:Q162"/>
    <mergeCell ref="R162:S162"/>
    <mergeCell ref="U162:V162"/>
    <mergeCell ref="W162:X162"/>
    <mergeCell ref="C161:F161"/>
    <mergeCell ref="G161:H161"/>
    <mergeCell ref="L161:N161"/>
    <mergeCell ref="O161:Q161"/>
    <mergeCell ref="R161:S161"/>
    <mergeCell ref="U161:V161"/>
    <mergeCell ref="W167:X167"/>
    <mergeCell ref="C168:F168"/>
    <mergeCell ref="G168:H168"/>
    <mergeCell ref="L168:N168"/>
    <mergeCell ref="O168:Q168"/>
    <mergeCell ref="R168:S168"/>
    <mergeCell ref="U168:V168"/>
    <mergeCell ref="W168:X168"/>
    <mergeCell ref="C167:F167"/>
    <mergeCell ref="G167:H167"/>
    <mergeCell ref="L167:N167"/>
    <mergeCell ref="O167:Q167"/>
    <mergeCell ref="R167:S167"/>
    <mergeCell ref="U167:V167"/>
    <mergeCell ref="W165:X165"/>
    <mergeCell ref="C166:F166"/>
    <mergeCell ref="G166:H166"/>
    <mergeCell ref="L166:N166"/>
    <mergeCell ref="O166:Q166"/>
    <mergeCell ref="R166:S166"/>
    <mergeCell ref="U166:V166"/>
    <mergeCell ref="W166:X166"/>
    <mergeCell ref="C165:F165"/>
    <mergeCell ref="G165:H165"/>
    <mergeCell ref="L165:N165"/>
    <mergeCell ref="O165:Q165"/>
    <mergeCell ref="R165:S165"/>
    <mergeCell ref="U165:V165"/>
    <mergeCell ref="W171:X171"/>
    <mergeCell ref="C172:F172"/>
    <mergeCell ref="G172:H172"/>
    <mergeCell ref="L172:N172"/>
    <mergeCell ref="O172:Q172"/>
    <mergeCell ref="R172:S172"/>
    <mergeCell ref="U172:V172"/>
    <mergeCell ref="W172:X172"/>
    <mergeCell ref="C171:F171"/>
    <mergeCell ref="G171:H171"/>
    <mergeCell ref="L171:N171"/>
    <mergeCell ref="O171:Q171"/>
    <mergeCell ref="R171:S171"/>
    <mergeCell ref="U171:V171"/>
    <mergeCell ref="W169:X169"/>
    <mergeCell ref="C170:F170"/>
    <mergeCell ref="G170:H170"/>
    <mergeCell ref="L170:N170"/>
    <mergeCell ref="O170:Q170"/>
    <mergeCell ref="R170:S170"/>
    <mergeCell ref="U170:V170"/>
    <mergeCell ref="W170:X170"/>
    <mergeCell ref="C169:F169"/>
    <mergeCell ref="G169:H169"/>
    <mergeCell ref="L169:N169"/>
    <mergeCell ref="O169:Q169"/>
    <mergeCell ref="R169:S169"/>
    <mergeCell ref="U169:V169"/>
    <mergeCell ref="W175:X175"/>
    <mergeCell ref="C176:F176"/>
    <mergeCell ref="G176:H176"/>
    <mergeCell ref="L176:N176"/>
    <mergeCell ref="O176:Q176"/>
    <mergeCell ref="R176:S176"/>
    <mergeCell ref="U176:V176"/>
    <mergeCell ref="W176:X176"/>
    <mergeCell ref="C175:F175"/>
    <mergeCell ref="G175:H175"/>
    <mergeCell ref="L175:N175"/>
    <mergeCell ref="O175:Q175"/>
    <mergeCell ref="R175:S175"/>
    <mergeCell ref="U175:V175"/>
    <mergeCell ref="L173:N173"/>
    <mergeCell ref="O173:Q173"/>
    <mergeCell ref="R173:S173"/>
    <mergeCell ref="U173:V173"/>
    <mergeCell ref="W173:X173"/>
    <mergeCell ref="L174:N174"/>
    <mergeCell ref="O174:Q174"/>
    <mergeCell ref="R174:S174"/>
    <mergeCell ref="U174:V174"/>
    <mergeCell ref="W174:X174"/>
    <mergeCell ref="W179:X179"/>
    <mergeCell ref="C180:F180"/>
    <mergeCell ref="G180:H180"/>
    <mergeCell ref="L180:N180"/>
    <mergeCell ref="O180:Q180"/>
    <mergeCell ref="R180:S180"/>
    <mergeCell ref="U180:V180"/>
    <mergeCell ref="W180:X180"/>
    <mergeCell ref="C179:F179"/>
    <mergeCell ref="G179:H179"/>
    <mergeCell ref="L179:N179"/>
    <mergeCell ref="O179:Q179"/>
    <mergeCell ref="R179:S179"/>
    <mergeCell ref="U179:V179"/>
    <mergeCell ref="W177:X177"/>
    <mergeCell ref="C178:F178"/>
    <mergeCell ref="G178:H178"/>
    <mergeCell ref="L178:N178"/>
    <mergeCell ref="O178:Q178"/>
    <mergeCell ref="R178:S178"/>
    <mergeCell ref="U178:V178"/>
    <mergeCell ref="W178:X178"/>
    <mergeCell ref="C177:F177"/>
    <mergeCell ref="G177:H177"/>
    <mergeCell ref="L177:N177"/>
    <mergeCell ref="O177:Q177"/>
    <mergeCell ref="R177:S177"/>
    <mergeCell ref="U177:V177"/>
    <mergeCell ref="W183:X183"/>
    <mergeCell ref="C184:F184"/>
    <mergeCell ref="G184:H184"/>
    <mergeCell ref="L184:N184"/>
    <mergeCell ref="O184:Q184"/>
    <mergeCell ref="R184:S184"/>
    <mergeCell ref="U184:V184"/>
    <mergeCell ref="W184:X184"/>
    <mergeCell ref="C183:F183"/>
    <mergeCell ref="G183:H183"/>
    <mergeCell ref="L183:N183"/>
    <mergeCell ref="O183:Q183"/>
    <mergeCell ref="R183:S183"/>
    <mergeCell ref="U183:V183"/>
    <mergeCell ref="W181:X181"/>
    <mergeCell ref="C182:F182"/>
    <mergeCell ref="G182:H182"/>
    <mergeCell ref="L182:N182"/>
    <mergeCell ref="O182:Q182"/>
    <mergeCell ref="R182:S182"/>
    <mergeCell ref="U182:V182"/>
    <mergeCell ref="W182:X182"/>
    <mergeCell ref="C181:F181"/>
    <mergeCell ref="G181:H181"/>
    <mergeCell ref="L181:N181"/>
    <mergeCell ref="O181:Q181"/>
    <mergeCell ref="R181:S181"/>
    <mergeCell ref="U181:V181"/>
    <mergeCell ref="W187:X187"/>
    <mergeCell ref="C188:F188"/>
    <mergeCell ref="G188:H188"/>
    <mergeCell ref="L188:N188"/>
    <mergeCell ref="O188:Q188"/>
    <mergeCell ref="R188:S188"/>
    <mergeCell ref="U188:V188"/>
    <mergeCell ref="W188:X188"/>
    <mergeCell ref="C187:F187"/>
    <mergeCell ref="G187:H187"/>
    <mergeCell ref="L187:N187"/>
    <mergeCell ref="O187:Q187"/>
    <mergeCell ref="R187:S187"/>
    <mergeCell ref="U187:V187"/>
    <mergeCell ref="W185:X185"/>
    <mergeCell ref="C186:F186"/>
    <mergeCell ref="G186:H186"/>
    <mergeCell ref="L186:N186"/>
    <mergeCell ref="O186:Q186"/>
    <mergeCell ref="R186:S186"/>
    <mergeCell ref="U186:V186"/>
    <mergeCell ref="W186:X186"/>
    <mergeCell ref="C185:F185"/>
    <mergeCell ref="G185:H185"/>
    <mergeCell ref="L185:N185"/>
    <mergeCell ref="O185:Q185"/>
    <mergeCell ref="R185:S185"/>
    <mergeCell ref="U185:V185"/>
    <mergeCell ref="W191:X191"/>
    <mergeCell ref="C192:F192"/>
    <mergeCell ref="G192:H192"/>
    <mergeCell ref="L192:N192"/>
    <mergeCell ref="O192:Q192"/>
    <mergeCell ref="R192:S192"/>
    <mergeCell ref="U192:V192"/>
    <mergeCell ref="W192:X192"/>
    <mergeCell ref="C191:F191"/>
    <mergeCell ref="G191:H191"/>
    <mergeCell ref="L191:N191"/>
    <mergeCell ref="O191:Q191"/>
    <mergeCell ref="R191:S191"/>
    <mergeCell ref="U191:V191"/>
    <mergeCell ref="W189:X189"/>
    <mergeCell ref="C190:F190"/>
    <mergeCell ref="G190:H190"/>
    <mergeCell ref="L190:N190"/>
    <mergeCell ref="O190:Q190"/>
    <mergeCell ref="R190:S190"/>
    <mergeCell ref="U190:V190"/>
    <mergeCell ref="W190:X190"/>
    <mergeCell ref="C189:F189"/>
    <mergeCell ref="G189:H189"/>
    <mergeCell ref="L189:N189"/>
    <mergeCell ref="O189:Q189"/>
    <mergeCell ref="R189:S189"/>
    <mergeCell ref="U189:V189"/>
    <mergeCell ref="W195:X195"/>
    <mergeCell ref="C196:F196"/>
    <mergeCell ref="G196:H196"/>
    <mergeCell ref="L196:N196"/>
    <mergeCell ref="O196:Q196"/>
    <mergeCell ref="R196:S196"/>
    <mergeCell ref="U196:V196"/>
    <mergeCell ref="W196:X196"/>
    <mergeCell ref="C195:F195"/>
    <mergeCell ref="G195:H195"/>
    <mergeCell ref="L195:N195"/>
    <mergeCell ref="O195:Q195"/>
    <mergeCell ref="R195:S195"/>
    <mergeCell ref="U195:V195"/>
    <mergeCell ref="W193:X193"/>
    <mergeCell ref="C194:F194"/>
    <mergeCell ref="G194:H194"/>
    <mergeCell ref="L194:N194"/>
    <mergeCell ref="O194:Q194"/>
    <mergeCell ref="R194:S194"/>
    <mergeCell ref="U194:V194"/>
    <mergeCell ref="W194:X194"/>
    <mergeCell ref="C193:F193"/>
    <mergeCell ref="G193:H193"/>
    <mergeCell ref="L193:N193"/>
    <mergeCell ref="O193:Q193"/>
    <mergeCell ref="R193:S193"/>
    <mergeCell ref="U193:V193"/>
    <mergeCell ref="W199:X199"/>
    <mergeCell ref="C200:F200"/>
    <mergeCell ref="G200:H200"/>
    <mergeCell ref="L200:N200"/>
    <mergeCell ref="O200:Q200"/>
    <mergeCell ref="R200:S200"/>
    <mergeCell ref="U200:V200"/>
    <mergeCell ref="W200:X200"/>
    <mergeCell ref="C199:F199"/>
    <mergeCell ref="G199:H199"/>
    <mergeCell ref="L199:N199"/>
    <mergeCell ref="O199:Q199"/>
    <mergeCell ref="R199:S199"/>
    <mergeCell ref="U199:V199"/>
    <mergeCell ref="W197:X197"/>
    <mergeCell ref="C198:F198"/>
    <mergeCell ref="G198:H198"/>
    <mergeCell ref="L198:N198"/>
    <mergeCell ref="O198:Q198"/>
    <mergeCell ref="R198:S198"/>
    <mergeCell ref="U198:V198"/>
    <mergeCell ref="W198:X198"/>
    <mergeCell ref="C197:F197"/>
    <mergeCell ref="G197:H197"/>
    <mergeCell ref="L197:N197"/>
    <mergeCell ref="O197:Q197"/>
    <mergeCell ref="R197:S197"/>
    <mergeCell ref="U197:V197"/>
    <mergeCell ref="W203:X203"/>
    <mergeCell ref="C204:F204"/>
    <mergeCell ref="G204:H204"/>
    <mergeCell ref="L204:N204"/>
    <mergeCell ref="O204:Q204"/>
    <mergeCell ref="R204:S204"/>
    <mergeCell ref="U204:V204"/>
    <mergeCell ref="W204:X204"/>
    <mergeCell ref="C203:F203"/>
    <mergeCell ref="G203:H203"/>
    <mergeCell ref="L203:N203"/>
    <mergeCell ref="O203:Q203"/>
    <mergeCell ref="R203:S203"/>
    <mergeCell ref="U203:V203"/>
    <mergeCell ref="W201:X201"/>
    <mergeCell ref="C202:F202"/>
    <mergeCell ref="G202:H202"/>
    <mergeCell ref="L202:N202"/>
    <mergeCell ref="O202:Q202"/>
    <mergeCell ref="R202:S202"/>
    <mergeCell ref="U202:V202"/>
    <mergeCell ref="W202:X202"/>
    <mergeCell ref="C201:F201"/>
    <mergeCell ref="G201:H201"/>
    <mergeCell ref="L201:N201"/>
    <mergeCell ref="O201:Q201"/>
    <mergeCell ref="R201:S201"/>
    <mergeCell ref="U201:V201"/>
    <mergeCell ref="W207:X207"/>
    <mergeCell ref="C208:F208"/>
    <mergeCell ref="G208:H208"/>
    <mergeCell ref="L208:N208"/>
    <mergeCell ref="O208:Q208"/>
    <mergeCell ref="R208:S208"/>
    <mergeCell ref="U208:V208"/>
    <mergeCell ref="W208:X208"/>
    <mergeCell ref="C207:F207"/>
    <mergeCell ref="G207:H207"/>
    <mergeCell ref="L207:N207"/>
    <mergeCell ref="O207:Q207"/>
    <mergeCell ref="R207:S207"/>
    <mergeCell ref="U207:V207"/>
    <mergeCell ref="W205:X205"/>
    <mergeCell ref="C206:F206"/>
    <mergeCell ref="G206:H206"/>
    <mergeCell ref="L206:N206"/>
    <mergeCell ref="O206:Q206"/>
    <mergeCell ref="R206:S206"/>
    <mergeCell ref="U206:V206"/>
    <mergeCell ref="W206:X206"/>
    <mergeCell ref="C205:F205"/>
    <mergeCell ref="G205:H205"/>
    <mergeCell ref="L205:N205"/>
    <mergeCell ref="O205:Q205"/>
    <mergeCell ref="R205:S205"/>
    <mergeCell ref="U205:V205"/>
    <mergeCell ref="W211:X211"/>
    <mergeCell ref="C212:F212"/>
    <mergeCell ref="G212:H212"/>
    <mergeCell ref="L212:N212"/>
    <mergeCell ref="O212:Q212"/>
    <mergeCell ref="R212:S212"/>
    <mergeCell ref="U212:V212"/>
    <mergeCell ref="W212:X212"/>
    <mergeCell ref="C211:F211"/>
    <mergeCell ref="G211:H211"/>
    <mergeCell ref="L211:N211"/>
    <mergeCell ref="O211:Q211"/>
    <mergeCell ref="R211:S211"/>
    <mergeCell ref="U211:V211"/>
    <mergeCell ref="W209:X209"/>
    <mergeCell ref="C210:F210"/>
    <mergeCell ref="G210:H210"/>
    <mergeCell ref="L210:N210"/>
    <mergeCell ref="O210:Q210"/>
    <mergeCell ref="R210:S210"/>
    <mergeCell ref="U210:V210"/>
    <mergeCell ref="W210:X210"/>
    <mergeCell ref="C209:F209"/>
    <mergeCell ref="G209:H209"/>
    <mergeCell ref="L209:N209"/>
    <mergeCell ref="O209:Q209"/>
    <mergeCell ref="R209:S209"/>
    <mergeCell ref="U209:V209"/>
    <mergeCell ref="W215:X215"/>
    <mergeCell ref="C216:F216"/>
    <mergeCell ref="G216:H216"/>
    <mergeCell ref="L216:N216"/>
    <mergeCell ref="O216:Q216"/>
    <mergeCell ref="R216:S216"/>
    <mergeCell ref="U216:V216"/>
    <mergeCell ref="W216:X216"/>
    <mergeCell ref="C215:F215"/>
    <mergeCell ref="G215:H215"/>
    <mergeCell ref="L215:N215"/>
    <mergeCell ref="O215:Q215"/>
    <mergeCell ref="R215:S215"/>
    <mergeCell ref="U215:V215"/>
    <mergeCell ref="W213:X213"/>
    <mergeCell ref="C214:F214"/>
    <mergeCell ref="G214:H214"/>
    <mergeCell ref="L214:N214"/>
    <mergeCell ref="O214:Q214"/>
    <mergeCell ref="R214:S214"/>
    <mergeCell ref="U214:V214"/>
    <mergeCell ref="W214:X214"/>
    <mergeCell ref="C213:F213"/>
    <mergeCell ref="G213:H213"/>
    <mergeCell ref="L213:N213"/>
    <mergeCell ref="O213:Q213"/>
    <mergeCell ref="R213:S213"/>
    <mergeCell ref="U213:V213"/>
    <mergeCell ref="W219:X219"/>
    <mergeCell ref="C220:F220"/>
    <mergeCell ref="G220:H220"/>
    <mergeCell ref="L220:N220"/>
    <mergeCell ref="O220:Q220"/>
    <mergeCell ref="R220:S220"/>
    <mergeCell ref="U220:V220"/>
    <mergeCell ref="W220:X220"/>
    <mergeCell ref="C219:F219"/>
    <mergeCell ref="G219:H219"/>
    <mergeCell ref="L219:N219"/>
    <mergeCell ref="O219:Q219"/>
    <mergeCell ref="R219:S219"/>
    <mergeCell ref="U219:V219"/>
    <mergeCell ref="W217:X217"/>
    <mergeCell ref="C218:F218"/>
    <mergeCell ref="G218:H218"/>
    <mergeCell ref="L218:N218"/>
    <mergeCell ref="O218:Q218"/>
    <mergeCell ref="R218:S218"/>
    <mergeCell ref="U218:V218"/>
    <mergeCell ref="W218:X218"/>
    <mergeCell ref="C217:F217"/>
    <mergeCell ref="G217:H217"/>
    <mergeCell ref="L217:N217"/>
    <mergeCell ref="O217:Q217"/>
    <mergeCell ref="R217:S217"/>
    <mergeCell ref="U217:V217"/>
    <mergeCell ref="W223:X223"/>
    <mergeCell ref="C224:F224"/>
    <mergeCell ref="G224:H224"/>
    <mergeCell ref="L224:N224"/>
    <mergeCell ref="O224:Q224"/>
    <mergeCell ref="R224:S224"/>
    <mergeCell ref="U224:V224"/>
    <mergeCell ref="W224:X224"/>
    <mergeCell ref="C223:F223"/>
    <mergeCell ref="G223:H223"/>
    <mergeCell ref="L223:N223"/>
    <mergeCell ref="O223:Q223"/>
    <mergeCell ref="R223:S223"/>
    <mergeCell ref="U223:V223"/>
    <mergeCell ref="W221:X221"/>
    <mergeCell ref="C222:F222"/>
    <mergeCell ref="G222:H222"/>
    <mergeCell ref="L222:N222"/>
    <mergeCell ref="O222:Q222"/>
    <mergeCell ref="R222:S222"/>
    <mergeCell ref="U222:V222"/>
    <mergeCell ref="W222:X222"/>
    <mergeCell ref="C221:F221"/>
    <mergeCell ref="G221:H221"/>
    <mergeCell ref="L221:N221"/>
    <mergeCell ref="O221:Q221"/>
    <mergeCell ref="R221:S221"/>
    <mergeCell ref="U221:V221"/>
    <mergeCell ref="W227:X227"/>
    <mergeCell ref="C228:F228"/>
    <mergeCell ref="G228:H228"/>
    <mergeCell ref="L228:N228"/>
    <mergeCell ref="O228:Q228"/>
    <mergeCell ref="R228:S228"/>
    <mergeCell ref="U228:V228"/>
    <mergeCell ref="W228:X228"/>
    <mergeCell ref="C227:F227"/>
    <mergeCell ref="G227:H227"/>
    <mergeCell ref="L227:N227"/>
    <mergeCell ref="O227:Q227"/>
    <mergeCell ref="R227:S227"/>
    <mergeCell ref="U227:V227"/>
    <mergeCell ref="W225:X225"/>
    <mergeCell ref="C226:F226"/>
    <mergeCell ref="G226:H226"/>
    <mergeCell ref="L226:N226"/>
    <mergeCell ref="O226:Q226"/>
    <mergeCell ref="R226:S226"/>
    <mergeCell ref="U226:V226"/>
    <mergeCell ref="W226:X226"/>
    <mergeCell ref="C225:F225"/>
    <mergeCell ref="G225:H225"/>
    <mergeCell ref="L225:N225"/>
    <mergeCell ref="O225:Q225"/>
    <mergeCell ref="R225:S225"/>
    <mergeCell ref="U225:V225"/>
    <mergeCell ref="W231:X231"/>
    <mergeCell ref="C231:F231"/>
    <mergeCell ref="G231:H231"/>
    <mergeCell ref="L231:N231"/>
    <mergeCell ref="O231:Q231"/>
    <mergeCell ref="R231:S231"/>
    <mergeCell ref="U231:V231"/>
    <mergeCell ref="W229:X229"/>
    <mergeCell ref="C230:F230"/>
    <mergeCell ref="G230:H230"/>
    <mergeCell ref="L230:N230"/>
    <mergeCell ref="O230:Q230"/>
    <mergeCell ref="R230:S230"/>
    <mergeCell ref="U230:V230"/>
    <mergeCell ref="W230:X230"/>
    <mergeCell ref="C229:F229"/>
    <mergeCell ref="G229:H229"/>
    <mergeCell ref="L229:N229"/>
    <mergeCell ref="O229:Q229"/>
    <mergeCell ref="R229:S229"/>
    <mergeCell ref="U229:V229"/>
  </mergeCells>
  <pageMargins left="0.7" right="0.7" top="0.75" bottom="0.75" header="0.3" footer="0.3"/>
  <ignoredErrors>
    <ignoredError sqref="I12:X229" unlockedFormula="1"/>
    <ignoredError sqref="B13:F22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3F294-D90D-40DE-B512-86042407ED13}">
  <dimension ref="B1:X407"/>
  <sheetViews>
    <sheetView showGridLines="0" tabSelected="1" workbookViewId="0">
      <selection activeCell="J12" sqref="J12"/>
    </sheetView>
  </sheetViews>
  <sheetFormatPr defaultRowHeight="12.75" x14ac:dyDescent="0.2"/>
  <cols>
    <col min="1" max="1" width="1.28515625" style="88" customWidth="1"/>
    <col min="2" max="2" width="11.5703125" style="88" customWidth="1"/>
    <col min="3" max="3" width="14.28515625" style="88" customWidth="1"/>
    <col min="4" max="4" width="6.28515625" style="88" customWidth="1"/>
    <col min="5" max="5" width="4" style="88" customWidth="1"/>
    <col min="6" max="6" width="4.85546875" style="88" customWidth="1"/>
    <col min="7" max="7" width="5.28515625" style="88" customWidth="1"/>
    <col min="8" max="8" width="2" style="88" customWidth="1"/>
    <col min="9" max="10" width="12.140625" style="88" customWidth="1"/>
    <col min="11" max="11" width="12" style="88" customWidth="1"/>
    <col min="12" max="12" width="10.140625" style="88" customWidth="1"/>
    <col min="13" max="13" width="0.140625" style="88" customWidth="1"/>
    <col min="14" max="14" width="1" style="88" customWidth="1"/>
    <col min="15" max="15" width="7" style="88" customWidth="1"/>
    <col min="16" max="16" width="0.85546875" style="88" customWidth="1"/>
    <col min="17" max="17" width="3.28515625" style="88" customWidth="1"/>
    <col min="18" max="18" width="10.28515625" style="88" customWidth="1"/>
    <col min="19" max="19" width="1" style="88" customWidth="1"/>
    <col min="20" max="20" width="0" style="88" hidden="1" customWidth="1"/>
    <col min="21" max="21" width="9.140625" style="88"/>
    <col min="22" max="22" width="4.5703125" style="88" customWidth="1"/>
    <col min="23" max="23" width="9.140625" style="88"/>
    <col min="24" max="24" width="3.28515625" style="88" customWidth="1"/>
    <col min="25" max="25" width="2.7109375" style="88" customWidth="1"/>
    <col min="26" max="256" width="9.140625" style="88"/>
    <col min="257" max="257" width="1.28515625" style="88" customWidth="1"/>
    <col min="258" max="258" width="11.5703125" style="88" customWidth="1"/>
    <col min="259" max="259" width="14.28515625" style="88" customWidth="1"/>
    <col min="260" max="260" width="6.28515625" style="88" customWidth="1"/>
    <col min="261" max="261" width="4" style="88" customWidth="1"/>
    <col min="262" max="262" width="4.85546875" style="88" customWidth="1"/>
    <col min="263" max="263" width="5.28515625" style="88" customWidth="1"/>
    <col min="264" max="264" width="2" style="88" customWidth="1"/>
    <col min="265" max="266" width="12.140625" style="88" customWidth="1"/>
    <col min="267" max="267" width="12" style="88" customWidth="1"/>
    <col min="268" max="268" width="10.140625" style="88" customWidth="1"/>
    <col min="269" max="269" width="0.140625" style="88" customWidth="1"/>
    <col min="270" max="270" width="1" style="88" customWidth="1"/>
    <col min="271" max="271" width="7" style="88" customWidth="1"/>
    <col min="272" max="272" width="0.85546875" style="88" customWidth="1"/>
    <col min="273" max="273" width="3.28515625" style="88" customWidth="1"/>
    <col min="274" max="274" width="10.28515625" style="88" customWidth="1"/>
    <col min="275" max="275" width="1" style="88" customWidth="1"/>
    <col min="276" max="276" width="0" style="88" hidden="1" customWidth="1"/>
    <col min="277" max="277" width="9.140625" style="88"/>
    <col min="278" max="278" width="4.5703125" style="88" customWidth="1"/>
    <col min="279" max="279" width="9.140625" style="88"/>
    <col min="280" max="280" width="3.28515625" style="88" customWidth="1"/>
    <col min="281" max="281" width="2.7109375" style="88" customWidth="1"/>
    <col min="282" max="512" width="9.140625" style="88"/>
    <col min="513" max="513" width="1.28515625" style="88" customWidth="1"/>
    <col min="514" max="514" width="11.5703125" style="88" customWidth="1"/>
    <col min="515" max="515" width="14.28515625" style="88" customWidth="1"/>
    <col min="516" max="516" width="6.28515625" style="88" customWidth="1"/>
    <col min="517" max="517" width="4" style="88" customWidth="1"/>
    <col min="518" max="518" width="4.85546875" style="88" customWidth="1"/>
    <col min="519" max="519" width="5.28515625" style="88" customWidth="1"/>
    <col min="520" max="520" width="2" style="88" customWidth="1"/>
    <col min="521" max="522" width="12.140625" style="88" customWidth="1"/>
    <col min="523" max="523" width="12" style="88" customWidth="1"/>
    <col min="524" max="524" width="10.140625" style="88" customWidth="1"/>
    <col min="525" max="525" width="0.140625" style="88" customWidth="1"/>
    <col min="526" max="526" width="1" style="88" customWidth="1"/>
    <col min="527" max="527" width="7" style="88" customWidth="1"/>
    <col min="528" max="528" width="0.85546875" style="88" customWidth="1"/>
    <col min="529" max="529" width="3.28515625" style="88" customWidth="1"/>
    <col min="530" max="530" width="10.28515625" style="88" customWidth="1"/>
    <col min="531" max="531" width="1" style="88" customWidth="1"/>
    <col min="532" max="532" width="0" style="88" hidden="1" customWidth="1"/>
    <col min="533" max="533" width="9.140625" style="88"/>
    <col min="534" max="534" width="4.5703125" style="88" customWidth="1"/>
    <col min="535" max="535" width="9.140625" style="88"/>
    <col min="536" max="536" width="3.28515625" style="88" customWidth="1"/>
    <col min="537" max="537" width="2.7109375" style="88" customWidth="1"/>
    <col min="538" max="768" width="9.140625" style="88"/>
    <col min="769" max="769" width="1.28515625" style="88" customWidth="1"/>
    <col min="770" max="770" width="11.5703125" style="88" customWidth="1"/>
    <col min="771" max="771" width="14.28515625" style="88" customWidth="1"/>
    <col min="772" max="772" width="6.28515625" style="88" customWidth="1"/>
    <col min="773" max="773" width="4" style="88" customWidth="1"/>
    <col min="774" max="774" width="4.85546875" style="88" customWidth="1"/>
    <col min="775" max="775" width="5.28515625" style="88" customWidth="1"/>
    <col min="776" max="776" width="2" style="88" customWidth="1"/>
    <col min="777" max="778" width="12.140625" style="88" customWidth="1"/>
    <col min="779" max="779" width="12" style="88" customWidth="1"/>
    <col min="780" max="780" width="10.140625" style="88" customWidth="1"/>
    <col min="781" max="781" width="0.140625" style="88" customWidth="1"/>
    <col min="782" max="782" width="1" style="88" customWidth="1"/>
    <col min="783" max="783" width="7" style="88" customWidth="1"/>
    <col min="784" max="784" width="0.85546875" style="88" customWidth="1"/>
    <col min="785" max="785" width="3.28515625" style="88" customWidth="1"/>
    <col min="786" max="786" width="10.28515625" style="88" customWidth="1"/>
    <col min="787" max="787" width="1" style="88" customWidth="1"/>
    <col min="788" max="788" width="0" style="88" hidden="1" customWidth="1"/>
    <col min="789" max="789" width="9.140625" style="88"/>
    <col min="790" max="790" width="4.5703125" style="88" customWidth="1"/>
    <col min="791" max="791" width="9.140625" style="88"/>
    <col min="792" max="792" width="3.28515625" style="88" customWidth="1"/>
    <col min="793" max="793" width="2.7109375" style="88" customWidth="1"/>
    <col min="794" max="1024" width="9.140625" style="88"/>
    <col min="1025" max="1025" width="1.28515625" style="88" customWidth="1"/>
    <col min="1026" max="1026" width="11.5703125" style="88" customWidth="1"/>
    <col min="1027" max="1027" width="14.28515625" style="88" customWidth="1"/>
    <col min="1028" max="1028" width="6.28515625" style="88" customWidth="1"/>
    <col min="1029" max="1029" width="4" style="88" customWidth="1"/>
    <col min="1030" max="1030" width="4.85546875" style="88" customWidth="1"/>
    <col min="1031" max="1031" width="5.28515625" style="88" customWidth="1"/>
    <col min="1032" max="1032" width="2" style="88" customWidth="1"/>
    <col min="1033" max="1034" width="12.140625" style="88" customWidth="1"/>
    <col min="1035" max="1035" width="12" style="88" customWidth="1"/>
    <col min="1036" max="1036" width="10.140625" style="88" customWidth="1"/>
    <col min="1037" max="1037" width="0.140625" style="88" customWidth="1"/>
    <col min="1038" max="1038" width="1" style="88" customWidth="1"/>
    <col min="1039" max="1039" width="7" style="88" customWidth="1"/>
    <col min="1040" max="1040" width="0.85546875" style="88" customWidth="1"/>
    <col min="1041" max="1041" width="3.28515625" style="88" customWidth="1"/>
    <col min="1042" max="1042" width="10.28515625" style="88" customWidth="1"/>
    <col min="1043" max="1043" width="1" style="88" customWidth="1"/>
    <col min="1044" max="1044" width="0" style="88" hidden="1" customWidth="1"/>
    <col min="1045" max="1045" width="9.140625" style="88"/>
    <col min="1046" max="1046" width="4.5703125" style="88" customWidth="1"/>
    <col min="1047" max="1047" width="9.140625" style="88"/>
    <col min="1048" max="1048" width="3.28515625" style="88" customWidth="1"/>
    <col min="1049" max="1049" width="2.7109375" style="88" customWidth="1"/>
    <col min="1050" max="1280" width="9.140625" style="88"/>
    <col min="1281" max="1281" width="1.28515625" style="88" customWidth="1"/>
    <col min="1282" max="1282" width="11.5703125" style="88" customWidth="1"/>
    <col min="1283" max="1283" width="14.28515625" style="88" customWidth="1"/>
    <col min="1284" max="1284" width="6.28515625" style="88" customWidth="1"/>
    <col min="1285" max="1285" width="4" style="88" customWidth="1"/>
    <col min="1286" max="1286" width="4.85546875" style="88" customWidth="1"/>
    <col min="1287" max="1287" width="5.28515625" style="88" customWidth="1"/>
    <col min="1288" max="1288" width="2" style="88" customWidth="1"/>
    <col min="1289" max="1290" width="12.140625" style="88" customWidth="1"/>
    <col min="1291" max="1291" width="12" style="88" customWidth="1"/>
    <col min="1292" max="1292" width="10.140625" style="88" customWidth="1"/>
    <col min="1293" max="1293" width="0.140625" style="88" customWidth="1"/>
    <col min="1294" max="1294" width="1" style="88" customWidth="1"/>
    <col min="1295" max="1295" width="7" style="88" customWidth="1"/>
    <col min="1296" max="1296" width="0.85546875" style="88" customWidth="1"/>
    <col min="1297" max="1297" width="3.28515625" style="88" customWidth="1"/>
    <col min="1298" max="1298" width="10.28515625" style="88" customWidth="1"/>
    <col min="1299" max="1299" width="1" style="88" customWidth="1"/>
    <col min="1300" max="1300" width="0" style="88" hidden="1" customWidth="1"/>
    <col min="1301" max="1301" width="9.140625" style="88"/>
    <col min="1302" max="1302" width="4.5703125" style="88" customWidth="1"/>
    <col min="1303" max="1303" width="9.140625" style="88"/>
    <col min="1304" max="1304" width="3.28515625" style="88" customWidth="1"/>
    <col min="1305" max="1305" width="2.7109375" style="88" customWidth="1"/>
    <col min="1306" max="1536" width="9.140625" style="88"/>
    <col min="1537" max="1537" width="1.28515625" style="88" customWidth="1"/>
    <col min="1538" max="1538" width="11.5703125" style="88" customWidth="1"/>
    <col min="1539" max="1539" width="14.28515625" style="88" customWidth="1"/>
    <col min="1540" max="1540" width="6.28515625" style="88" customWidth="1"/>
    <col min="1541" max="1541" width="4" style="88" customWidth="1"/>
    <col min="1542" max="1542" width="4.85546875" style="88" customWidth="1"/>
    <col min="1543" max="1543" width="5.28515625" style="88" customWidth="1"/>
    <col min="1544" max="1544" width="2" style="88" customWidth="1"/>
    <col min="1545" max="1546" width="12.140625" style="88" customWidth="1"/>
    <col min="1547" max="1547" width="12" style="88" customWidth="1"/>
    <col min="1548" max="1548" width="10.140625" style="88" customWidth="1"/>
    <col min="1549" max="1549" width="0.140625" style="88" customWidth="1"/>
    <col min="1550" max="1550" width="1" style="88" customWidth="1"/>
    <col min="1551" max="1551" width="7" style="88" customWidth="1"/>
    <col min="1552" max="1552" width="0.85546875" style="88" customWidth="1"/>
    <col min="1553" max="1553" width="3.28515625" style="88" customWidth="1"/>
    <col min="1554" max="1554" width="10.28515625" style="88" customWidth="1"/>
    <col min="1555" max="1555" width="1" style="88" customWidth="1"/>
    <col min="1556" max="1556" width="0" style="88" hidden="1" customWidth="1"/>
    <col min="1557" max="1557" width="9.140625" style="88"/>
    <col min="1558" max="1558" width="4.5703125" style="88" customWidth="1"/>
    <col min="1559" max="1559" width="9.140625" style="88"/>
    <col min="1560" max="1560" width="3.28515625" style="88" customWidth="1"/>
    <col min="1561" max="1561" width="2.7109375" style="88" customWidth="1"/>
    <col min="1562" max="1792" width="9.140625" style="88"/>
    <col min="1793" max="1793" width="1.28515625" style="88" customWidth="1"/>
    <col min="1794" max="1794" width="11.5703125" style="88" customWidth="1"/>
    <col min="1795" max="1795" width="14.28515625" style="88" customWidth="1"/>
    <col min="1796" max="1796" width="6.28515625" style="88" customWidth="1"/>
    <col min="1797" max="1797" width="4" style="88" customWidth="1"/>
    <col min="1798" max="1798" width="4.85546875" style="88" customWidth="1"/>
    <col min="1799" max="1799" width="5.28515625" style="88" customWidth="1"/>
    <col min="1800" max="1800" width="2" style="88" customWidth="1"/>
    <col min="1801" max="1802" width="12.140625" style="88" customWidth="1"/>
    <col min="1803" max="1803" width="12" style="88" customWidth="1"/>
    <col min="1804" max="1804" width="10.140625" style="88" customWidth="1"/>
    <col min="1805" max="1805" width="0.140625" style="88" customWidth="1"/>
    <col min="1806" max="1806" width="1" style="88" customWidth="1"/>
    <col min="1807" max="1807" width="7" style="88" customWidth="1"/>
    <col min="1808" max="1808" width="0.85546875" style="88" customWidth="1"/>
    <col min="1809" max="1809" width="3.28515625" style="88" customWidth="1"/>
    <col min="1810" max="1810" width="10.28515625" style="88" customWidth="1"/>
    <col min="1811" max="1811" width="1" style="88" customWidth="1"/>
    <col min="1812" max="1812" width="0" style="88" hidden="1" customWidth="1"/>
    <col min="1813" max="1813" width="9.140625" style="88"/>
    <col min="1814" max="1814" width="4.5703125" style="88" customWidth="1"/>
    <col min="1815" max="1815" width="9.140625" style="88"/>
    <col min="1816" max="1816" width="3.28515625" style="88" customWidth="1"/>
    <col min="1817" max="1817" width="2.7109375" style="88" customWidth="1"/>
    <col min="1818" max="2048" width="9.140625" style="88"/>
    <col min="2049" max="2049" width="1.28515625" style="88" customWidth="1"/>
    <col min="2050" max="2050" width="11.5703125" style="88" customWidth="1"/>
    <col min="2051" max="2051" width="14.28515625" style="88" customWidth="1"/>
    <col min="2052" max="2052" width="6.28515625" style="88" customWidth="1"/>
    <col min="2053" max="2053" width="4" style="88" customWidth="1"/>
    <col min="2054" max="2054" width="4.85546875" style="88" customWidth="1"/>
    <col min="2055" max="2055" width="5.28515625" style="88" customWidth="1"/>
    <col min="2056" max="2056" width="2" style="88" customWidth="1"/>
    <col min="2057" max="2058" width="12.140625" style="88" customWidth="1"/>
    <col min="2059" max="2059" width="12" style="88" customWidth="1"/>
    <col min="2060" max="2060" width="10.140625" style="88" customWidth="1"/>
    <col min="2061" max="2061" width="0.140625" style="88" customWidth="1"/>
    <col min="2062" max="2062" width="1" style="88" customWidth="1"/>
    <col min="2063" max="2063" width="7" style="88" customWidth="1"/>
    <col min="2064" max="2064" width="0.85546875" style="88" customWidth="1"/>
    <col min="2065" max="2065" width="3.28515625" style="88" customWidth="1"/>
    <col min="2066" max="2066" width="10.28515625" style="88" customWidth="1"/>
    <col min="2067" max="2067" width="1" style="88" customWidth="1"/>
    <col min="2068" max="2068" width="0" style="88" hidden="1" customWidth="1"/>
    <col min="2069" max="2069" width="9.140625" style="88"/>
    <col min="2070" max="2070" width="4.5703125" style="88" customWidth="1"/>
    <col min="2071" max="2071" width="9.140625" style="88"/>
    <col min="2072" max="2072" width="3.28515625" style="88" customWidth="1"/>
    <col min="2073" max="2073" width="2.7109375" style="88" customWidth="1"/>
    <col min="2074" max="2304" width="9.140625" style="88"/>
    <col min="2305" max="2305" width="1.28515625" style="88" customWidth="1"/>
    <col min="2306" max="2306" width="11.5703125" style="88" customWidth="1"/>
    <col min="2307" max="2307" width="14.28515625" style="88" customWidth="1"/>
    <col min="2308" max="2308" width="6.28515625" style="88" customWidth="1"/>
    <col min="2309" max="2309" width="4" style="88" customWidth="1"/>
    <col min="2310" max="2310" width="4.85546875" style="88" customWidth="1"/>
    <col min="2311" max="2311" width="5.28515625" style="88" customWidth="1"/>
    <col min="2312" max="2312" width="2" style="88" customWidth="1"/>
    <col min="2313" max="2314" width="12.140625" style="88" customWidth="1"/>
    <col min="2315" max="2315" width="12" style="88" customWidth="1"/>
    <col min="2316" max="2316" width="10.140625" style="88" customWidth="1"/>
    <col min="2317" max="2317" width="0.140625" style="88" customWidth="1"/>
    <col min="2318" max="2318" width="1" style="88" customWidth="1"/>
    <col min="2319" max="2319" width="7" style="88" customWidth="1"/>
    <col min="2320" max="2320" width="0.85546875" style="88" customWidth="1"/>
    <col min="2321" max="2321" width="3.28515625" style="88" customWidth="1"/>
    <col min="2322" max="2322" width="10.28515625" style="88" customWidth="1"/>
    <col min="2323" max="2323" width="1" style="88" customWidth="1"/>
    <col min="2324" max="2324" width="0" style="88" hidden="1" customWidth="1"/>
    <col min="2325" max="2325" width="9.140625" style="88"/>
    <col min="2326" max="2326" width="4.5703125" style="88" customWidth="1"/>
    <col min="2327" max="2327" width="9.140625" style="88"/>
    <col min="2328" max="2328" width="3.28515625" style="88" customWidth="1"/>
    <col min="2329" max="2329" width="2.7109375" style="88" customWidth="1"/>
    <col min="2330" max="2560" width="9.140625" style="88"/>
    <col min="2561" max="2561" width="1.28515625" style="88" customWidth="1"/>
    <col min="2562" max="2562" width="11.5703125" style="88" customWidth="1"/>
    <col min="2563" max="2563" width="14.28515625" style="88" customWidth="1"/>
    <col min="2564" max="2564" width="6.28515625" style="88" customWidth="1"/>
    <col min="2565" max="2565" width="4" style="88" customWidth="1"/>
    <col min="2566" max="2566" width="4.85546875" style="88" customWidth="1"/>
    <col min="2567" max="2567" width="5.28515625" style="88" customWidth="1"/>
    <col min="2568" max="2568" width="2" style="88" customWidth="1"/>
    <col min="2569" max="2570" width="12.140625" style="88" customWidth="1"/>
    <col min="2571" max="2571" width="12" style="88" customWidth="1"/>
    <col min="2572" max="2572" width="10.140625" style="88" customWidth="1"/>
    <col min="2573" max="2573" width="0.140625" style="88" customWidth="1"/>
    <col min="2574" max="2574" width="1" style="88" customWidth="1"/>
    <col min="2575" max="2575" width="7" style="88" customWidth="1"/>
    <col min="2576" max="2576" width="0.85546875" style="88" customWidth="1"/>
    <col min="2577" max="2577" width="3.28515625" style="88" customWidth="1"/>
    <col min="2578" max="2578" width="10.28515625" style="88" customWidth="1"/>
    <col min="2579" max="2579" width="1" style="88" customWidth="1"/>
    <col min="2580" max="2580" width="0" style="88" hidden="1" customWidth="1"/>
    <col min="2581" max="2581" width="9.140625" style="88"/>
    <col min="2582" max="2582" width="4.5703125" style="88" customWidth="1"/>
    <col min="2583" max="2583" width="9.140625" style="88"/>
    <col min="2584" max="2584" width="3.28515625" style="88" customWidth="1"/>
    <col min="2585" max="2585" width="2.7109375" style="88" customWidth="1"/>
    <col min="2586" max="2816" width="9.140625" style="88"/>
    <col min="2817" max="2817" width="1.28515625" style="88" customWidth="1"/>
    <col min="2818" max="2818" width="11.5703125" style="88" customWidth="1"/>
    <col min="2819" max="2819" width="14.28515625" style="88" customWidth="1"/>
    <col min="2820" max="2820" width="6.28515625" style="88" customWidth="1"/>
    <col min="2821" max="2821" width="4" style="88" customWidth="1"/>
    <col min="2822" max="2822" width="4.85546875" style="88" customWidth="1"/>
    <col min="2823" max="2823" width="5.28515625" style="88" customWidth="1"/>
    <col min="2824" max="2824" width="2" style="88" customWidth="1"/>
    <col min="2825" max="2826" width="12.140625" style="88" customWidth="1"/>
    <col min="2827" max="2827" width="12" style="88" customWidth="1"/>
    <col min="2828" max="2828" width="10.140625" style="88" customWidth="1"/>
    <col min="2829" max="2829" width="0.140625" style="88" customWidth="1"/>
    <col min="2830" max="2830" width="1" style="88" customWidth="1"/>
    <col min="2831" max="2831" width="7" style="88" customWidth="1"/>
    <col min="2832" max="2832" width="0.85546875" style="88" customWidth="1"/>
    <col min="2833" max="2833" width="3.28515625" style="88" customWidth="1"/>
    <col min="2834" max="2834" width="10.28515625" style="88" customWidth="1"/>
    <col min="2835" max="2835" width="1" style="88" customWidth="1"/>
    <col min="2836" max="2836" width="0" style="88" hidden="1" customWidth="1"/>
    <col min="2837" max="2837" width="9.140625" style="88"/>
    <col min="2838" max="2838" width="4.5703125" style="88" customWidth="1"/>
    <col min="2839" max="2839" width="9.140625" style="88"/>
    <col min="2840" max="2840" width="3.28515625" style="88" customWidth="1"/>
    <col min="2841" max="2841" width="2.7109375" style="88" customWidth="1"/>
    <col min="2842" max="3072" width="9.140625" style="88"/>
    <col min="3073" max="3073" width="1.28515625" style="88" customWidth="1"/>
    <col min="3074" max="3074" width="11.5703125" style="88" customWidth="1"/>
    <col min="3075" max="3075" width="14.28515625" style="88" customWidth="1"/>
    <col min="3076" max="3076" width="6.28515625" style="88" customWidth="1"/>
    <col min="3077" max="3077" width="4" style="88" customWidth="1"/>
    <col min="3078" max="3078" width="4.85546875" style="88" customWidth="1"/>
    <col min="3079" max="3079" width="5.28515625" style="88" customWidth="1"/>
    <col min="3080" max="3080" width="2" style="88" customWidth="1"/>
    <col min="3081" max="3082" width="12.140625" style="88" customWidth="1"/>
    <col min="3083" max="3083" width="12" style="88" customWidth="1"/>
    <col min="3084" max="3084" width="10.140625" style="88" customWidth="1"/>
    <col min="3085" max="3085" width="0.140625" style="88" customWidth="1"/>
    <col min="3086" max="3086" width="1" style="88" customWidth="1"/>
    <col min="3087" max="3087" width="7" style="88" customWidth="1"/>
    <col min="3088" max="3088" width="0.85546875" style="88" customWidth="1"/>
    <col min="3089" max="3089" width="3.28515625" style="88" customWidth="1"/>
    <col min="3090" max="3090" width="10.28515625" style="88" customWidth="1"/>
    <col min="3091" max="3091" width="1" style="88" customWidth="1"/>
    <col min="3092" max="3092" width="0" style="88" hidden="1" customWidth="1"/>
    <col min="3093" max="3093" width="9.140625" style="88"/>
    <col min="3094" max="3094" width="4.5703125" style="88" customWidth="1"/>
    <col min="3095" max="3095" width="9.140625" style="88"/>
    <col min="3096" max="3096" width="3.28515625" style="88" customWidth="1"/>
    <col min="3097" max="3097" width="2.7109375" style="88" customWidth="1"/>
    <col min="3098" max="3328" width="9.140625" style="88"/>
    <col min="3329" max="3329" width="1.28515625" style="88" customWidth="1"/>
    <col min="3330" max="3330" width="11.5703125" style="88" customWidth="1"/>
    <col min="3331" max="3331" width="14.28515625" style="88" customWidth="1"/>
    <col min="3332" max="3332" width="6.28515625" style="88" customWidth="1"/>
    <col min="3333" max="3333" width="4" style="88" customWidth="1"/>
    <col min="3334" max="3334" width="4.85546875" style="88" customWidth="1"/>
    <col min="3335" max="3335" width="5.28515625" style="88" customWidth="1"/>
    <col min="3336" max="3336" width="2" style="88" customWidth="1"/>
    <col min="3337" max="3338" width="12.140625" style="88" customWidth="1"/>
    <col min="3339" max="3339" width="12" style="88" customWidth="1"/>
    <col min="3340" max="3340" width="10.140625" style="88" customWidth="1"/>
    <col min="3341" max="3341" width="0.140625" style="88" customWidth="1"/>
    <col min="3342" max="3342" width="1" style="88" customWidth="1"/>
    <col min="3343" max="3343" width="7" style="88" customWidth="1"/>
    <col min="3344" max="3344" width="0.85546875" style="88" customWidth="1"/>
    <col min="3345" max="3345" width="3.28515625" style="88" customWidth="1"/>
    <col min="3346" max="3346" width="10.28515625" style="88" customWidth="1"/>
    <col min="3347" max="3347" width="1" style="88" customWidth="1"/>
    <col min="3348" max="3348" width="0" style="88" hidden="1" customWidth="1"/>
    <col min="3349" max="3349" width="9.140625" style="88"/>
    <col min="3350" max="3350" width="4.5703125" style="88" customWidth="1"/>
    <col min="3351" max="3351" width="9.140625" style="88"/>
    <col min="3352" max="3352" width="3.28515625" style="88" customWidth="1"/>
    <col min="3353" max="3353" width="2.7109375" style="88" customWidth="1"/>
    <col min="3354" max="3584" width="9.140625" style="88"/>
    <col min="3585" max="3585" width="1.28515625" style="88" customWidth="1"/>
    <col min="3586" max="3586" width="11.5703125" style="88" customWidth="1"/>
    <col min="3587" max="3587" width="14.28515625" style="88" customWidth="1"/>
    <col min="3588" max="3588" width="6.28515625" style="88" customWidth="1"/>
    <col min="3589" max="3589" width="4" style="88" customWidth="1"/>
    <col min="3590" max="3590" width="4.85546875" style="88" customWidth="1"/>
    <col min="3591" max="3591" width="5.28515625" style="88" customWidth="1"/>
    <col min="3592" max="3592" width="2" style="88" customWidth="1"/>
    <col min="3593" max="3594" width="12.140625" style="88" customWidth="1"/>
    <col min="3595" max="3595" width="12" style="88" customWidth="1"/>
    <col min="3596" max="3596" width="10.140625" style="88" customWidth="1"/>
    <col min="3597" max="3597" width="0.140625" style="88" customWidth="1"/>
    <col min="3598" max="3598" width="1" style="88" customWidth="1"/>
    <col min="3599" max="3599" width="7" style="88" customWidth="1"/>
    <col min="3600" max="3600" width="0.85546875" style="88" customWidth="1"/>
    <col min="3601" max="3601" width="3.28515625" style="88" customWidth="1"/>
    <col min="3602" max="3602" width="10.28515625" style="88" customWidth="1"/>
    <col min="3603" max="3603" width="1" style="88" customWidth="1"/>
    <col min="3604" max="3604" width="0" style="88" hidden="1" customWidth="1"/>
    <col min="3605" max="3605" width="9.140625" style="88"/>
    <col min="3606" max="3606" width="4.5703125" style="88" customWidth="1"/>
    <col min="3607" max="3607" width="9.140625" style="88"/>
    <col min="3608" max="3608" width="3.28515625" style="88" customWidth="1"/>
    <col min="3609" max="3609" width="2.7109375" style="88" customWidth="1"/>
    <col min="3610" max="3840" width="9.140625" style="88"/>
    <col min="3841" max="3841" width="1.28515625" style="88" customWidth="1"/>
    <col min="3842" max="3842" width="11.5703125" style="88" customWidth="1"/>
    <col min="3843" max="3843" width="14.28515625" style="88" customWidth="1"/>
    <col min="3844" max="3844" width="6.28515625" style="88" customWidth="1"/>
    <col min="3845" max="3845" width="4" style="88" customWidth="1"/>
    <col min="3846" max="3846" width="4.85546875" style="88" customWidth="1"/>
    <col min="3847" max="3847" width="5.28515625" style="88" customWidth="1"/>
    <col min="3848" max="3848" width="2" style="88" customWidth="1"/>
    <col min="3849" max="3850" width="12.140625" style="88" customWidth="1"/>
    <col min="3851" max="3851" width="12" style="88" customWidth="1"/>
    <col min="3852" max="3852" width="10.140625" style="88" customWidth="1"/>
    <col min="3853" max="3853" width="0.140625" style="88" customWidth="1"/>
    <col min="3854" max="3854" width="1" style="88" customWidth="1"/>
    <col min="3855" max="3855" width="7" style="88" customWidth="1"/>
    <col min="3856" max="3856" width="0.85546875" style="88" customWidth="1"/>
    <col min="3857" max="3857" width="3.28515625" style="88" customWidth="1"/>
    <col min="3858" max="3858" width="10.28515625" style="88" customWidth="1"/>
    <col min="3859" max="3859" width="1" style="88" customWidth="1"/>
    <col min="3860" max="3860" width="0" style="88" hidden="1" customWidth="1"/>
    <col min="3861" max="3861" width="9.140625" style="88"/>
    <col min="3862" max="3862" width="4.5703125" style="88" customWidth="1"/>
    <col min="3863" max="3863" width="9.140625" style="88"/>
    <col min="3864" max="3864" width="3.28515625" style="88" customWidth="1"/>
    <col min="3865" max="3865" width="2.7109375" style="88" customWidth="1"/>
    <col min="3866" max="4096" width="9.140625" style="88"/>
    <col min="4097" max="4097" width="1.28515625" style="88" customWidth="1"/>
    <col min="4098" max="4098" width="11.5703125" style="88" customWidth="1"/>
    <col min="4099" max="4099" width="14.28515625" style="88" customWidth="1"/>
    <col min="4100" max="4100" width="6.28515625" style="88" customWidth="1"/>
    <col min="4101" max="4101" width="4" style="88" customWidth="1"/>
    <col min="4102" max="4102" width="4.85546875" style="88" customWidth="1"/>
    <col min="4103" max="4103" width="5.28515625" style="88" customWidth="1"/>
    <col min="4104" max="4104" width="2" style="88" customWidth="1"/>
    <col min="4105" max="4106" width="12.140625" style="88" customWidth="1"/>
    <col min="4107" max="4107" width="12" style="88" customWidth="1"/>
    <col min="4108" max="4108" width="10.140625" style="88" customWidth="1"/>
    <col min="4109" max="4109" width="0.140625" style="88" customWidth="1"/>
    <col min="4110" max="4110" width="1" style="88" customWidth="1"/>
    <col min="4111" max="4111" width="7" style="88" customWidth="1"/>
    <col min="4112" max="4112" width="0.85546875" style="88" customWidth="1"/>
    <col min="4113" max="4113" width="3.28515625" style="88" customWidth="1"/>
    <col min="4114" max="4114" width="10.28515625" style="88" customWidth="1"/>
    <col min="4115" max="4115" width="1" style="88" customWidth="1"/>
    <col min="4116" max="4116" width="0" style="88" hidden="1" customWidth="1"/>
    <col min="4117" max="4117" width="9.140625" style="88"/>
    <col min="4118" max="4118" width="4.5703125" style="88" customWidth="1"/>
    <col min="4119" max="4119" width="9.140625" style="88"/>
    <col min="4120" max="4120" width="3.28515625" style="88" customWidth="1"/>
    <col min="4121" max="4121" width="2.7109375" style="88" customWidth="1"/>
    <col min="4122" max="4352" width="9.140625" style="88"/>
    <col min="4353" max="4353" width="1.28515625" style="88" customWidth="1"/>
    <col min="4354" max="4354" width="11.5703125" style="88" customWidth="1"/>
    <col min="4355" max="4355" width="14.28515625" style="88" customWidth="1"/>
    <col min="4356" max="4356" width="6.28515625" style="88" customWidth="1"/>
    <col min="4357" max="4357" width="4" style="88" customWidth="1"/>
    <col min="4358" max="4358" width="4.85546875" style="88" customWidth="1"/>
    <col min="4359" max="4359" width="5.28515625" style="88" customWidth="1"/>
    <col min="4360" max="4360" width="2" style="88" customWidth="1"/>
    <col min="4361" max="4362" width="12.140625" style="88" customWidth="1"/>
    <col min="4363" max="4363" width="12" style="88" customWidth="1"/>
    <col min="4364" max="4364" width="10.140625" style="88" customWidth="1"/>
    <col min="4365" max="4365" width="0.140625" style="88" customWidth="1"/>
    <col min="4366" max="4366" width="1" style="88" customWidth="1"/>
    <col min="4367" max="4367" width="7" style="88" customWidth="1"/>
    <col min="4368" max="4368" width="0.85546875" style="88" customWidth="1"/>
    <col min="4369" max="4369" width="3.28515625" style="88" customWidth="1"/>
    <col min="4370" max="4370" width="10.28515625" style="88" customWidth="1"/>
    <col min="4371" max="4371" width="1" style="88" customWidth="1"/>
    <col min="4372" max="4372" width="0" style="88" hidden="1" customWidth="1"/>
    <col min="4373" max="4373" width="9.140625" style="88"/>
    <col min="4374" max="4374" width="4.5703125" style="88" customWidth="1"/>
    <col min="4375" max="4375" width="9.140625" style="88"/>
    <col min="4376" max="4376" width="3.28515625" style="88" customWidth="1"/>
    <col min="4377" max="4377" width="2.7109375" style="88" customWidth="1"/>
    <col min="4378" max="4608" width="9.140625" style="88"/>
    <col min="4609" max="4609" width="1.28515625" style="88" customWidth="1"/>
    <col min="4610" max="4610" width="11.5703125" style="88" customWidth="1"/>
    <col min="4611" max="4611" width="14.28515625" style="88" customWidth="1"/>
    <col min="4612" max="4612" width="6.28515625" style="88" customWidth="1"/>
    <col min="4613" max="4613" width="4" style="88" customWidth="1"/>
    <col min="4614" max="4614" width="4.85546875" style="88" customWidth="1"/>
    <col min="4615" max="4615" width="5.28515625" style="88" customWidth="1"/>
    <col min="4616" max="4616" width="2" style="88" customWidth="1"/>
    <col min="4617" max="4618" width="12.140625" style="88" customWidth="1"/>
    <col min="4619" max="4619" width="12" style="88" customWidth="1"/>
    <col min="4620" max="4620" width="10.140625" style="88" customWidth="1"/>
    <col min="4621" max="4621" width="0.140625" style="88" customWidth="1"/>
    <col min="4622" max="4622" width="1" style="88" customWidth="1"/>
    <col min="4623" max="4623" width="7" style="88" customWidth="1"/>
    <col min="4624" max="4624" width="0.85546875" style="88" customWidth="1"/>
    <col min="4625" max="4625" width="3.28515625" style="88" customWidth="1"/>
    <col min="4626" max="4626" width="10.28515625" style="88" customWidth="1"/>
    <col min="4627" max="4627" width="1" style="88" customWidth="1"/>
    <col min="4628" max="4628" width="0" style="88" hidden="1" customWidth="1"/>
    <col min="4629" max="4629" width="9.140625" style="88"/>
    <col min="4630" max="4630" width="4.5703125" style="88" customWidth="1"/>
    <col min="4631" max="4631" width="9.140625" style="88"/>
    <col min="4632" max="4632" width="3.28515625" style="88" customWidth="1"/>
    <col min="4633" max="4633" width="2.7109375" style="88" customWidth="1"/>
    <col min="4634" max="4864" width="9.140625" style="88"/>
    <col min="4865" max="4865" width="1.28515625" style="88" customWidth="1"/>
    <col min="4866" max="4866" width="11.5703125" style="88" customWidth="1"/>
    <col min="4867" max="4867" width="14.28515625" style="88" customWidth="1"/>
    <col min="4868" max="4868" width="6.28515625" style="88" customWidth="1"/>
    <col min="4869" max="4869" width="4" style="88" customWidth="1"/>
    <col min="4870" max="4870" width="4.85546875" style="88" customWidth="1"/>
    <col min="4871" max="4871" width="5.28515625" style="88" customWidth="1"/>
    <col min="4872" max="4872" width="2" style="88" customWidth="1"/>
    <col min="4873" max="4874" width="12.140625" style="88" customWidth="1"/>
    <col min="4875" max="4875" width="12" style="88" customWidth="1"/>
    <col min="4876" max="4876" width="10.140625" style="88" customWidth="1"/>
    <col min="4877" max="4877" width="0.140625" style="88" customWidth="1"/>
    <col min="4878" max="4878" width="1" style="88" customWidth="1"/>
    <col min="4879" max="4879" width="7" style="88" customWidth="1"/>
    <col min="4880" max="4880" width="0.85546875" style="88" customWidth="1"/>
    <col min="4881" max="4881" width="3.28515625" style="88" customWidth="1"/>
    <col min="4882" max="4882" width="10.28515625" style="88" customWidth="1"/>
    <col min="4883" max="4883" width="1" style="88" customWidth="1"/>
    <col min="4884" max="4884" width="0" style="88" hidden="1" customWidth="1"/>
    <col min="4885" max="4885" width="9.140625" style="88"/>
    <col min="4886" max="4886" width="4.5703125" style="88" customWidth="1"/>
    <col min="4887" max="4887" width="9.140625" style="88"/>
    <col min="4888" max="4888" width="3.28515625" style="88" customWidth="1"/>
    <col min="4889" max="4889" width="2.7109375" style="88" customWidth="1"/>
    <col min="4890" max="5120" width="9.140625" style="88"/>
    <col min="5121" max="5121" width="1.28515625" style="88" customWidth="1"/>
    <col min="5122" max="5122" width="11.5703125" style="88" customWidth="1"/>
    <col min="5123" max="5123" width="14.28515625" style="88" customWidth="1"/>
    <col min="5124" max="5124" width="6.28515625" style="88" customWidth="1"/>
    <col min="5125" max="5125" width="4" style="88" customWidth="1"/>
    <col min="5126" max="5126" width="4.85546875" style="88" customWidth="1"/>
    <col min="5127" max="5127" width="5.28515625" style="88" customWidth="1"/>
    <col min="5128" max="5128" width="2" style="88" customWidth="1"/>
    <col min="5129" max="5130" width="12.140625" style="88" customWidth="1"/>
    <col min="5131" max="5131" width="12" style="88" customWidth="1"/>
    <col min="5132" max="5132" width="10.140625" style="88" customWidth="1"/>
    <col min="5133" max="5133" width="0.140625" style="88" customWidth="1"/>
    <col min="5134" max="5134" width="1" style="88" customWidth="1"/>
    <col min="5135" max="5135" width="7" style="88" customWidth="1"/>
    <col min="5136" max="5136" width="0.85546875" style="88" customWidth="1"/>
    <col min="5137" max="5137" width="3.28515625" style="88" customWidth="1"/>
    <col min="5138" max="5138" width="10.28515625" style="88" customWidth="1"/>
    <col min="5139" max="5139" width="1" style="88" customWidth="1"/>
    <col min="5140" max="5140" width="0" style="88" hidden="1" customWidth="1"/>
    <col min="5141" max="5141" width="9.140625" style="88"/>
    <col min="5142" max="5142" width="4.5703125" style="88" customWidth="1"/>
    <col min="5143" max="5143" width="9.140625" style="88"/>
    <col min="5144" max="5144" width="3.28515625" style="88" customWidth="1"/>
    <col min="5145" max="5145" width="2.7109375" style="88" customWidth="1"/>
    <col min="5146" max="5376" width="9.140625" style="88"/>
    <col min="5377" max="5377" width="1.28515625" style="88" customWidth="1"/>
    <col min="5378" max="5378" width="11.5703125" style="88" customWidth="1"/>
    <col min="5379" max="5379" width="14.28515625" style="88" customWidth="1"/>
    <col min="5380" max="5380" width="6.28515625" style="88" customWidth="1"/>
    <col min="5381" max="5381" width="4" style="88" customWidth="1"/>
    <col min="5382" max="5382" width="4.85546875" style="88" customWidth="1"/>
    <col min="5383" max="5383" width="5.28515625" style="88" customWidth="1"/>
    <col min="5384" max="5384" width="2" style="88" customWidth="1"/>
    <col min="5385" max="5386" width="12.140625" style="88" customWidth="1"/>
    <col min="5387" max="5387" width="12" style="88" customWidth="1"/>
    <col min="5388" max="5388" width="10.140625" style="88" customWidth="1"/>
    <col min="5389" max="5389" width="0.140625" style="88" customWidth="1"/>
    <col min="5390" max="5390" width="1" style="88" customWidth="1"/>
    <col min="5391" max="5391" width="7" style="88" customWidth="1"/>
    <col min="5392" max="5392" width="0.85546875" style="88" customWidth="1"/>
    <col min="5393" max="5393" width="3.28515625" style="88" customWidth="1"/>
    <col min="5394" max="5394" width="10.28515625" style="88" customWidth="1"/>
    <col min="5395" max="5395" width="1" style="88" customWidth="1"/>
    <col min="5396" max="5396" width="0" style="88" hidden="1" customWidth="1"/>
    <col min="5397" max="5397" width="9.140625" style="88"/>
    <col min="5398" max="5398" width="4.5703125" style="88" customWidth="1"/>
    <col min="5399" max="5399" width="9.140625" style="88"/>
    <col min="5400" max="5400" width="3.28515625" style="88" customWidth="1"/>
    <col min="5401" max="5401" width="2.7109375" style="88" customWidth="1"/>
    <col min="5402" max="5632" width="9.140625" style="88"/>
    <col min="5633" max="5633" width="1.28515625" style="88" customWidth="1"/>
    <col min="5634" max="5634" width="11.5703125" style="88" customWidth="1"/>
    <col min="5635" max="5635" width="14.28515625" style="88" customWidth="1"/>
    <col min="5636" max="5636" width="6.28515625" style="88" customWidth="1"/>
    <col min="5637" max="5637" width="4" style="88" customWidth="1"/>
    <col min="5638" max="5638" width="4.85546875" style="88" customWidth="1"/>
    <col min="5639" max="5639" width="5.28515625" style="88" customWidth="1"/>
    <col min="5640" max="5640" width="2" style="88" customWidth="1"/>
    <col min="5641" max="5642" width="12.140625" style="88" customWidth="1"/>
    <col min="5643" max="5643" width="12" style="88" customWidth="1"/>
    <col min="5644" max="5644" width="10.140625" style="88" customWidth="1"/>
    <col min="5645" max="5645" width="0.140625" style="88" customWidth="1"/>
    <col min="5646" max="5646" width="1" style="88" customWidth="1"/>
    <col min="5647" max="5647" width="7" style="88" customWidth="1"/>
    <col min="5648" max="5648" width="0.85546875" style="88" customWidth="1"/>
    <col min="5649" max="5649" width="3.28515625" style="88" customWidth="1"/>
    <col min="5650" max="5650" width="10.28515625" style="88" customWidth="1"/>
    <col min="5651" max="5651" width="1" style="88" customWidth="1"/>
    <col min="5652" max="5652" width="0" style="88" hidden="1" customWidth="1"/>
    <col min="5653" max="5653" width="9.140625" style="88"/>
    <col min="5654" max="5654" width="4.5703125" style="88" customWidth="1"/>
    <col min="5655" max="5655" width="9.140625" style="88"/>
    <col min="5656" max="5656" width="3.28515625" style="88" customWidth="1"/>
    <col min="5657" max="5657" width="2.7109375" style="88" customWidth="1"/>
    <col min="5658" max="5888" width="9.140625" style="88"/>
    <col min="5889" max="5889" width="1.28515625" style="88" customWidth="1"/>
    <col min="5890" max="5890" width="11.5703125" style="88" customWidth="1"/>
    <col min="5891" max="5891" width="14.28515625" style="88" customWidth="1"/>
    <col min="5892" max="5892" width="6.28515625" style="88" customWidth="1"/>
    <col min="5893" max="5893" width="4" style="88" customWidth="1"/>
    <col min="5894" max="5894" width="4.85546875" style="88" customWidth="1"/>
    <col min="5895" max="5895" width="5.28515625" style="88" customWidth="1"/>
    <col min="5896" max="5896" width="2" style="88" customWidth="1"/>
    <col min="5897" max="5898" width="12.140625" style="88" customWidth="1"/>
    <col min="5899" max="5899" width="12" style="88" customWidth="1"/>
    <col min="5900" max="5900" width="10.140625" style="88" customWidth="1"/>
    <col min="5901" max="5901" width="0.140625" style="88" customWidth="1"/>
    <col min="5902" max="5902" width="1" style="88" customWidth="1"/>
    <col min="5903" max="5903" width="7" style="88" customWidth="1"/>
    <col min="5904" max="5904" width="0.85546875" style="88" customWidth="1"/>
    <col min="5905" max="5905" width="3.28515625" style="88" customWidth="1"/>
    <col min="5906" max="5906" width="10.28515625" style="88" customWidth="1"/>
    <col min="5907" max="5907" width="1" style="88" customWidth="1"/>
    <col min="5908" max="5908" width="0" style="88" hidden="1" customWidth="1"/>
    <col min="5909" max="5909" width="9.140625" style="88"/>
    <col min="5910" max="5910" width="4.5703125" style="88" customWidth="1"/>
    <col min="5911" max="5911" width="9.140625" style="88"/>
    <col min="5912" max="5912" width="3.28515625" style="88" customWidth="1"/>
    <col min="5913" max="5913" width="2.7109375" style="88" customWidth="1"/>
    <col min="5914" max="6144" width="9.140625" style="88"/>
    <col min="6145" max="6145" width="1.28515625" style="88" customWidth="1"/>
    <col min="6146" max="6146" width="11.5703125" style="88" customWidth="1"/>
    <col min="6147" max="6147" width="14.28515625" style="88" customWidth="1"/>
    <col min="6148" max="6148" width="6.28515625" style="88" customWidth="1"/>
    <col min="6149" max="6149" width="4" style="88" customWidth="1"/>
    <col min="6150" max="6150" width="4.85546875" style="88" customWidth="1"/>
    <col min="6151" max="6151" width="5.28515625" style="88" customWidth="1"/>
    <col min="6152" max="6152" width="2" style="88" customWidth="1"/>
    <col min="6153" max="6154" width="12.140625" style="88" customWidth="1"/>
    <col min="6155" max="6155" width="12" style="88" customWidth="1"/>
    <col min="6156" max="6156" width="10.140625" style="88" customWidth="1"/>
    <col min="6157" max="6157" width="0.140625" style="88" customWidth="1"/>
    <col min="6158" max="6158" width="1" style="88" customWidth="1"/>
    <col min="6159" max="6159" width="7" style="88" customWidth="1"/>
    <col min="6160" max="6160" width="0.85546875" style="88" customWidth="1"/>
    <col min="6161" max="6161" width="3.28515625" style="88" customWidth="1"/>
    <col min="6162" max="6162" width="10.28515625" style="88" customWidth="1"/>
    <col min="6163" max="6163" width="1" style="88" customWidth="1"/>
    <col min="6164" max="6164" width="0" style="88" hidden="1" customWidth="1"/>
    <col min="6165" max="6165" width="9.140625" style="88"/>
    <col min="6166" max="6166" width="4.5703125" style="88" customWidth="1"/>
    <col min="6167" max="6167" width="9.140625" style="88"/>
    <col min="6168" max="6168" width="3.28515625" style="88" customWidth="1"/>
    <col min="6169" max="6169" width="2.7109375" style="88" customWidth="1"/>
    <col min="6170" max="6400" width="9.140625" style="88"/>
    <col min="6401" max="6401" width="1.28515625" style="88" customWidth="1"/>
    <col min="6402" max="6402" width="11.5703125" style="88" customWidth="1"/>
    <col min="6403" max="6403" width="14.28515625" style="88" customWidth="1"/>
    <col min="6404" max="6404" width="6.28515625" style="88" customWidth="1"/>
    <col min="6405" max="6405" width="4" style="88" customWidth="1"/>
    <col min="6406" max="6406" width="4.85546875" style="88" customWidth="1"/>
    <col min="6407" max="6407" width="5.28515625" style="88" customWidth="1"/>
    <col min="6408" max="6408" width="2" style="88" customWidth="1"/>
    <col min="6409" max="6410" width="12.140625" style="88" customWidth="1"/>
    <col min="6411" max="6411" width="12" style="88" customWidth="1"/>
    <col min="6412" max="6412" width="10.140625" style="88" customWidth="1"/>
    <col min="6413" max="6413" width="0.140625" style="88" customWidth="1"/>
    <col min="6414" max="6414" width="1" style="88" customWidth="1"/>
    <col min="6415" max="6415" width="7" style="88" customWidth="1"/>
    <col min="6416" max="6416" width="0.85546875" style="88" customWidth="1"/>
    <col min="6417" max="6417" width="3.28515625" style="88" customWidth="1"/>
    <col min="6418" max="6418" width="10.28515625" style="88" customWidth="1"/>
    <col min="6419" max="6419" width="1" style="88" customWidth="1"/>
    <col min="6420" max="6420" width="0" style="88" hidden="1" customWidth="1"/>
    <col min="6421" max="6421" width="9.140625" style="88"/>
    <col min="6422" max="6422" width="4.5703125" style="88" customWidth="1"/>
    <col min="6423" max="6423" width="9.140625" style="88"/>
    <col min="6424" max="6424" width="3.28515625" style="88" customWidth="1"/>
    <col min="6425" max="6425" width="2.7109375" style="88" customWidth="1"/>
    <col min="6426" max="6656" width="9.140625" style="88"/>
    <col min="6657" max="6657" width="1.28515625" style="88" customWidth="1"/>
    <col min="6658" max="6658" width="11.5703125" style="88" customWidth="1"/>
    <col min="6659" max="6659" width="14.28515625" style="88" customWidth="1"/>
    <col min="6660" max="6660" width="6.28515625" style="88" customWidth="1"/>
    <col min="6661" max="6661" width="4" style="88" customWidth="1"/>
    <col min="6662" max="6662" width="4.85546875" style="88" customWidth="1"/>
    <col min="6663" max="6663" width="5.28515625" style="88" customWidth="1"/>
    <col min="6664" max="6664" width="2" style="88" customWidth="1"/>
    <col min="6665" max="6666" width="12.140625" style="88" customWidth="1"/>
    <col min="6667" max="6667" width="12" style="88" customWidth="1"/>
    <col min="6668" max="6668" width="10.140625" style="88" customWidth="1"/>
    <col min="6669" max="6669" width="0.140625" style="88" customWidth="1"/>
    <col min="6670" max="6670" width="1" style="88" customWidth="1"/>
    <col min="6671" max="6671" width="7" style="88" customWidth="1"/>
    <col min="6672" max="6672" width="0.85546875" style="88" customWidth="1"/>
    <col min="6673" max="6673" width="3.28515625" style="88" customWidth="1"/>
    <col min="6674" max="6674" width="10.28515625" style="88" customWidth="1"/>
    <col min="6675" max="6675" width="1" style="88" customWidth="1"/>
    <col min="6676" max="6676" width="0" style="88" hidden="1" customWidth="1"/>
    <col min="6677" max="6677" width="9.140625" style="88"/>
    <col min="6678" max="6678" width="4.5703125" style="88" customWidth="1"/>
    <col min="6679" max="6679" width="9.140625" style="88"/>
    <col min="6680" max="6680" width="3.28515625" style="88" customWidth="1"/>
    <col min="6681" max="6681" width="2.7109375" style="88" customWidth="1"/>
    <col min="6682" max="6912" width="9.140625" style="88"/>
    <col min="6913" max="6913" width="1.28515625" style="88" customWidth="1"/>
    <col min="6914" max="6914" width="11.5703125" style="88" customWidth="1"/>
    <col min="6915" max="6915" width="14.28515625" style="88" customWidth="1"/>
    <col min="6916" max="6916" width="6.28515625" style="88" customWidth="1"/>
    <col min="6917" max="6917" width="4" style="88" customWidth="1"/>
    <col min="6918" max="6918" width="4.85546875" style="88" customWidth="1"/>
    <col min="6919" max="6919" width="5.28515625" style="88" customWidth="1"/>
    <col min="6920" max="6920" width="2" style="88" customWidth="1"/>
    <col min="6921" max="6922" width="12.140625" style="88" customWidth="1"/>
    <col min="6923" max="6923" width="12" style="88" customWidth="1"/>
    <col min="6924" max="6924" width="10.140625" style="88" customWidth="1"/>
    <col min="6925" max="6925" width="0.140625" style="88" customWidth="1"/>
    <col min="6926" max="6926" width="1" style="88" customWidth="1"/>
    <col min="6927" max="6927" width="7" style="88" customWidth="1"/>
    <col min="6928" max="6928" width="0.85546875" style="88" customWidth="1"/>
    <col min="6929" max="6929" width="3.28515625" style="88" customWidth="1"/>
    <col min="6930" max="6930" width="10.28515625" style="88" customWidth="1"/>
    <col min="6931" max="6931" width="1" style="88" customWidth="1"/>
    <col min="6932" max="6932" width="0" style="88" hidden="1" customWidth="1"/>
    <col min="6933" max="6933" width="9.140625" style="88"/>
    <col min="6934" max="6934" width="4.5703125" style="88" customWidth="1"/>
    <col min="6935" max="6935" width="9.140625" style="88"/>
    <col min="6936" max="6936" width="3.28515625" style="88" customWidth="1"/>
    <col min="6937" max="6937" width="2.7109375" style="88" customWidth="1"/>
    <col min="6938" max="7168" width="9.140625" style="88"/>
    <col min="7169" max="7169" width="1.28515625" style="88" customWidth="1"/>
    <col min="7170" max="7170" width="11.5703125" style="88" customWidth="1"/>
    <col min="7171" max="7171" width="14.28515625" style="88" customWidth="1"/>
    <col min="7172" max="7172" width="6.28515625" style="88" customWidth="1"/>
    <col min="7173" max="7173" width="4" style="88" customWidth="1"/>
    <col min="7174" max="7174" width="4.85546875" style="88" customWidth="1"/>
    <col min="7175" max="7175" width="5.28515625" style="88" customWidth="1"/>
    <col min="7176" max="7176" width="2" style="88" customWidth="1"/>
    <col min="7177" max="7178" width="12.140625" style="88" customWidth="1"/>
    <col min="7179" max="7179" width="12" style="88" customWidth="1"/>
    <col min="7180" max="7180" width="10.140625" style="88" customWidth="1"/>
    <col min="7181" max="7181" width="0.140625" style="88" customWidth="1"/>
    <col min="7182" max="7182" width="1" style="88" customWidth="1"/>
    <col min="7183" max="7183" width="7" style="88" customWidth="1"/>
    <col min="7184" max="7184" width="0.85546875" style="88" customWidth="1"/>
    <col min="7185" max="7185" width="3.28515625" style="88" customWidth="1"/>
    <col min="7186" max="7186" width="10.28515625" style="88" customWidth="1"/>
    <col min="7187" max="7187" width="1" style="88" customWidth="1"/>
    <col min="7188" max="7188" width="0" style="88" hidden="1" customWidth="1"/>
    <col min="7189" max="7189" width="9.140625" style="88"/>
    <col min="7190" max="7190" width="4.5703125" style="88" customWidth="1"/>
    <col min="7191" max="7191" width="9.140625" style="88"/>
    <col min="7192" max="7192" width="3.28515625" style="88" customWidth="1"/>
    <col min="7193" max="7193" width="2.7109375" style="88" customWidth="1"/>
    <col min="7194" max="7424" width="9.140625" style="88"/>
    <col min="7425" max="7425" width="1.28515625" style="88" customWidth="1"/>
    <col min="7426" max="7426" width="11.5703125" style="88" customWidth="1"/>
    <col min="7427" max="7427" width="14.28515625" style="88" customWidth="1"/>
    <col min="7428" max="7428" width="6.28515625" style="88" customWidth="1"/>
    <col min="7429" max="7429" width="4" style="88" customWidth="1"/>
    <col min="7430" max="7430" width="4.85546875" style="88" customWidth="1"/>
    <col min="7431" max="7431" width="5.28515625" style="88" customWidth="1"/>
    <col min="7432" max="7432" width="2" style="88" customWidth="1"/>
    <col min="7433" max="7434" width="12.140625" style="88" customWidth="1"/>
    <col min="7435" max="7435" width="12" style="88" customWidth="1"/>
    <col min="7436" max="7436" width="10.140625" style="88" customWidth="1"/>
    <col min="7437" max="7437" width="0.140625" style="88" customWidth="1"/>
    <col min="7438" max="7438" width="1" style="88" customWidth="1"/>
    <col min="7439" max="7439" width="7" style="88" customWidth="1"/>
    <col min="7440" max="7440" width="0.85546875" style="88" customWidth="1"/>
    <col min="7441" max="7441" width="3.28515625" style="88" customWidth="1"/>
    <col min="7442" max="7442" width="10.28515625" style="88" customWidth="1"/>
    <col min="7443" max="7443" width="1" style="88" customWidth="1"/>
    <col min="7444" max="7444" width="0" style="88" hidden="1" customWidth="1"/>
    <col min="7445" max="7445" width="9.140625" style="88"/>
    <col min="7446" max="7446" width="4.5703125" style="88" customWidth="1"/>
    <col min="7447" max="7447" width="9.140625" style="88"/>
    <col min="7448" max="7448" width="3.28515625" style="88" customWidth="1"/>
    <col min="7449" max="7449" width="2.7109375" style="88" customWidth="1"/>
    <col min="7450" max="7680" width="9.140625" style="88"/>
    <col min="7681" max="7681" width="1.28515625" style="88" customWidth="1"/>
    <col min="7682" max="7682" width="11.5703125" style="88" customWidth="1"/>
    <col min="7683" max="7683" width="14.28515625" style="88" customWidth="1"/>
    <col min="7684" max="7684" width="6.28515625" style="88" customWidth="1"/>
    <col min="7685" max="7685" width="4" style="88" customWidth="1"/>
    <col min="7686" max="7686" width="4.85546875" style="88" customWidth="1"/>
    <col min="7687" max="7687" width="5.28515625" style="88" customWidth="1"/>
    <col min="7688" max="7688" width="2" style="88" customWidth="1"/>
    <col min="7689" max="7690" width="12.140625" style="88" customWidth="1"/>
    <col min="7691" max="7691" width="12" style="88" customWidth="1"/>
    <col min="7692" max="7692" width="10.140625" style="88" customWidth="1"/>
    <col min="7693" max="7693" width="0.140625" style="88" customWidth="1"/>
    <col min="7694" max="7694" width="1" style="88" customWidth="1"/>
    <col min="7695" max="7695" width="7" style="88" customWidth="1"/>
    <col min="7696" max="7696" width="0.85546875" style="88" customWidth="1"/>
    <col min="7697" max="7697" width="3.28515625" style="88" customWidth="1"/>
    <col min="7698" max="7698" width="10.28515625" style="88" customWidth="1"/>
    <col min="7699" max="7699" width="1" style="88" customWidth="1"/>
    <col min="7700" max="7700" width="0" style="88" hidden="1" customWidth="1"/>
    <col min="7701" max="7701" width="9.140625" style="88"/>
    <col min="7702" max="7702" width="4.5703125" style="88" customWidth="1"/>
    <col min="7703" max="7703" width="9.140625" style="88"/>
    <col min="7704" max="7704" width="3.28515625" style="88" customWidth="1"/>
    <col min="7705" max="7705" width="2.7109375" style="88" customWidth="1"/>
    <col min="7706" max="7936" width="9.140625" style="88"/>
    <col min="7937" max="7937" width="1.28515625" style="88" customWidth="1"/>
    <col min="7938" max="7938" width="11.5703125" style="88" customWidth="1"/>
    <col min="7939" max="7939" width="14.28515625" style="88" customWidth="1"/>
    <col min="7940" max="7940" width="6.28515625" style="88" customWidth="1"/>
    <col min="7941" max="7941" width="4" style="88" customWidth="1"/>
    <col min="7942" max="7942" width="4.85546875" style="88" customWidth="1"/>
    <col min="7943" max="7943" width="5.28515625" style="88" customWidth="1"/>
    <col min="7944" max="7944" width="2" style="88" customWidth="1"/>
    <col min="7945" max="7946" width="12.140625" style="88" customWidth="1"/>
    <col min="7947" max="7947" width="12" style="88" customWidth="1"/>
    <col min="7948" max="7948" width="10.140625" style="88" customWidth="1"/>
    <col min="7949" max="7949" width="0.140625" style="88" customWidth="1"/>
    <col min="7950" max="7950" width="1" style="88" customWidth="1"/>
    <col min="7951" max="7951" width="7" style="88" customWidth="1"/>
    <col min="7952" max="7952" width="0.85546875" style="88" customWidth="1"/>
    <col min="7953" max="7953" width="3.28515625" style="88" customWidth="1"/>
    <col min="7954" max="7954" width="10.28515625" style="88" customWidth="1"/>
    <col min="7955" max="7955" width="1" style="88" customWidth="1"/>
    <col min="7956" max="7956" width="0" style="88" hidden="1" customWidth="1"/>
    <col min="7957" max="7957" width="9.140625" style="88"/>
    <col min="7958" max="7958" width="4.5703125" style="88" customWidth="1"/>
    <col min="7959" max="7959" width="9.140625" style="88"/>
    <col min="7960" max="7960" width="3.28515625" style="88" customWidth="1"/>
    <col min="7961" max="7961" width="2.7109375" style="88" customWidth="1"/>
    <col min="7962" max="8192" width="9.140625" style="88"/>
    <col min="8193" max="8193" width="1.28515625" style="88" customWidth="1"/>
    <col min="8194" max="8194" width="11.5703125" style="88" customWidth="1"/>
    <col min="8195" max="8195" width="14.28515625" style="88" customWidth="1"/>
    <col min="8196" max="8196" width="6.28515625" style="88" customWidth="1"/>
    <col min="8197" max="8197" width="4" style="88" customWidth="1"/>
    <col min="8198" max="8198" width="4.85546875" style="88" customWidth="1"/>
    <col min="8199" max="8199" width="5.28515625" style="88" customWidth="1"/>
    <col min="8200" max="8200" width="2" style="88" customWidth="1"/>
    <col min="8201" max="8202" width="12.140625" style="88" customWidth="1"/>
    <col min="8203" max="8203" width="12" style="88" customWidth="1"/>
    <col min="8204" max="8204" width="10.140625" style="88" customWidth="1"/>
    <col min="8205" max="8205" width="0.140625" style="88" customWidth="1"/>
    <col min="8206" max="8206" width="1" style="88" customWidth="1"/>
    <col min="8207" max="8207" width="7" style="88" customWidth="1"/>
    <col min="8208" max="8208" width="0.85546875" style="88" customWidth="1"/>
    <col min="8209" max="8209" width="3.28515625" style="88" customWidth="1"/>
    <col min="8210" max="8210" width="10.28515625" style="88" customWidth="1"/>
    <col min="8211" max="8211" width="1" style="88" customWidth="1"/>
    <col min="8212" max="8212" width="0" style="88" hidden="1" customWidth="1"/>
    <col min="8213" max="8213" width="9.140625" style="88"/>
    <col min="8214" max="8214" width="4.5703125" style="88" customWidth="1"/>
    <col min="8215" max="8215" width="9.140625" style="88"/>
    <col min="8216" max="8216" width="3.28515625" style="88" customWidth="1"/>
    <col min="8217" max="8217" width="2.7109375" style="88" customWidth="1"/>
    <col min="8218" max="8448" width="9.140625" style="88"/>
    <col min="8449" max="8449" width="1.28515625" style="88" customWidth="1"/>
    <col min="8450" max="8450" width="11.5703125" style="88" customWidth="1"/>
    <col min="8451" max="8451" width="14.28515625" style="88" customWidth="1"/>
    <col min="8452" max="8452" width="6.28515625" style="88" customWidth="1"/>
    <col min="8453" max="8453" width="4" style="88" customWidth="1"/>
    <col min="8454" max="8454" width="4.85546875" style="88" customWidth="1"/>
    <col min="8455" max="8455" width="5.28515625" style="88" customWidth="1"/>
    <col min="8456" max="8456" width="2" style="88" customWidth="1"/>
    <col min="8457" max="8458" width="12.140625" style="88" customWidth="1"/>
    <col min="8459" max="8459" width="12" style="88" customWidth="1"/>
    <col min="8460" max="8460" width="10.140625" style="88" customWidth="1"/>
    <col min="8461" max="8461" width="0.140625" style="88" customWidth="1"/>
    <col min="8462" max="8462" width="1" style="88" customWidth="1"/>
    <col min="8463" max="8463" width="7" style="88" customWidth="1"/>
    <col min="8464" max="8464" width="0.85546875" style="88" customWidth="1"/>
    <col min="8465" max="8465" width="3.28515625" style="88" customWidth="1"/>
    <col min="8466" max="8466" width="10.28515625" style="88" customWidth="1"/>
    <col min="8467" max="8467" width="1" style="88" customWidth="1"/>
    <col min="8468" max="8468" width="0" style="88" hidden="1" customWidth="1"/>
    <col min="8469" max="8469" width="9.140625" style="88"/>
    <col min="8470" max="8470" width="4.5703125" style="88" customWidth="1"/>
    <col min="8471" max="8471" width="9.140625" style="88"/>
    <col min="8472" max="8472" width="3.28515625" style="88" customWidth="1"/>
    <col min="8473" max="8473" width="2.7109375" style="88" customWidth="1"/>
    <col min="8474" max="8704" width="9.140625" style="88"/>
    <col min="8705" max="8705" width="1.28515625" style="88" customWidth="1"/>
    <col min="8706" max="8706" width="11.5703125" style="88" customWidth="1"/>
    <col min="8707" max="8707" width="14.28515625" style="88" customWidth="1"/>
    <col min="8708" max="8708" width="6.28515625" style="88" customWidth="1"/>
    <col min="8709" max="8709" width="4" style="88" customWidth="1"/>
    <col min="8710" max="8710" width="4.85546875" style="88" customWidth="1"/>
    <col min="8711" max="8711" width="5.28515625" style="88" customWidth="1"/>
    <col min="8712" max="8712" width="2" style="88" customWidth="1"/>
    <col min="8713" max="8714" width="12.140625" style="88" customWidth="1"/>
    <col min="8715" max="8715" width="12" style="88" customWidth="1"/>
    <col min="8716" max="8716" width="10.140625" style="88" customWidth="1"/>
    <col min="8717" max="8717" width="0.140625" style="88" customWidth="1"/>
    <col min="8718" max="8718" width="1" style="88" customWidth="1"/>
    <col min="8719" max="8719" width="7" style="88" customWidth="1"/>
    <col min="8720" max="8720" width="0.85546875" style="88" customWidth="1"/>
    <col min="8721" max="8721" width="3.28515625" style="88" customWidth="1"/>
    <col min="8722" max="8722" width="10.28515625" style="88" customWidth="1"/>
    <col min="8723" max="8723" width="1" style="88" customWidth="1"/>
    <col min="8724" max="8724" width="0" style="88" hidden="1" customWidth="1"/>
    <col min="8725" max="8725" width="9.140625" style="88"/>
    <col min="8726" max="8726" width="4.5703125" style="88" customWidth="1"/>
    <col min="8727" max="8727" width="9.140625" style="88"/>
    <col min="8728" max="8728" width="3.28515625" style="88" customWidth="1"/>
    <col min="8729" max="8729" width="2.7109375" style="88" customWidth="1"/>
    <col min="8730" max="8960" width="9.140625" style="88"/>
    <col min="8961" max="8961" width="1.28515625" style="88" customWidth="1"/>
    <col min="8962" max="8962" width="11.5703125" style="88" customWidth="1"/>
    <col min="8963" max="8963" width="14.28515625" style="88" customWidth="1"/>
    <col min="8964" max="8964" width="6.28515625" style="88" customWidth="1"/>
    <col min="8965" max="8965" width="4" style="88" customWidth="1"/>
    <col min="8966" max="8966" width="4.85546875" style="88" customWidth="1"/>
    <col min="8967" max="8967" width="5.28515625" style="88" customWidth="1"/>
    <col min="8968" max="8968" width="2" style="88" customWidth="1"/>
    <col min="8969" max="8970" width="12.140625" style="88" customWidth="1"/>
    <col min="8971" max="8971" width="12" style="88" customWidth="1"/>
    <col min="8972" max="8972" width="10.140625" style="88" customWidth="1"/>
    <col min="8973" max="8973" width="0.140625" style="88" customWidth="1"/>
    <col min="8974" max="8974" width="1" style="88" customWidth="1"/>
    <col min="8975" max="8975" width="7" style="88" customWidth="1"/>
    <col min="8976" max="8976" width="0.85546875" style="88" customWidth="1"/>
    <col min="8977" max="8977" width="3.28515625" style="88" customWidth="1"/>
    <col min="8978" max="8978" width="10.28515625" style="88" customWidth="1"/>
    <col min="8979" max="8979" width="1" style="88" customWidth="1"/>
    <col min="8980" max="8980" width="0" style="88" hidden="1" customWidth="1"/>
    <col min="8981" max="8981" width="9.140625" style="88"/>
    <col min="8982" max="8982" width="4.5703125" style="88" customWidth="1"/>
    <col min="8983" max="8983" width="9.140625" style="88"/>
    <col min="8984" max="8984" width="3.28515625" style="88" customWidth="1"/>
    <col min="8985" max="8985" width="2.7109375" style="88" customWidth="1"/>
    <col min="8986" max="9216" width="9.140625" style="88"/>
    <col min="9217" max="9217" width="1.28515625" style="88" customWidth="1"/>
    <col min="9218" max="9218" width="11.5703125" style="88" customWidth="1"/>
    <col min="9219" max="9219" width="14.28515625" style="88" customWidth="1"/>
    <col min="9220" max="9220" width="6.28515625" style="88" customWidth="1"/>
    <col min="9221" max="9221" width="4" style="88" customWidth="1"/>
    <col min="9222" max="9222" width="4.85546875" style="88" customWidth="1"/>
    <col min="9223" max="9223" width="5.28515625" style="88" customWidth="1"/>
    <col min="9224" max="9224" width="2" style="88" customWidth="1"/>
    <col min="9225" max="9226" width="12.140625" style="88" customWidth="1"/>
    <col min="9227" max="9227" width="12" style="88" customWidth="1"/>
    <col min="9228" max="9228" width="10.140625" style="88" customWidth="1"/>
    <col min="9229" max="9229" width="0.140625" style="88" customWidth="1"/>
    <col min="9230" max="9230" width="1" style="88" customWidth="1"/>
    <col min="9231" max="9231" width="7" style="88" customWidth="1"/>
    <col min="9232" max="9232" width="0.85546875" style="88" customWidth="1"/>
    <col min="9233" max="9233" width="3.28515625" style="88" customWidth="1"/>
    <col min="9234" max="9234" width="10.28515625" style="88" customWidth="1"/>
    <col min="9235" max="9235" width="1" style="88" customWidth="1"/>
    <col min="9236" max="9236" width="0" style="88" hidden="1" customWidth="1"/>
    <col min="9237" max="9237" width="9.140625" style="88"/>
    <col min="9238" max="9238" width="4.5703125" style="88" customWidth="1"/>
    <col min="9239" max="9239" width="9.140625" style="88"/>
    <col min="9240" max="9240" width="3.28515625" style="88" customWidth="1"/>
    <col min="9241" max="9241" width="2.7109375" style="88" customWidth="1"/>
    <col min="9242" max="9472" width="9.140625" style="88"/>
    <col min="9473" max="9473" width="1.28515625" style="88" customWidth="1"/>
    <col min="9474" max="9474" width="11.5703125" style="88" customWidth="1"/>
    <col min="9475" max="9475" width="14.28515625" style="88" customWidth="1"/>
    <col min="9476" max="9476" width="6.28515625" style="88" customWidth="1"/>
    <col min="9477" max="9477" width="4" style="88" customWidth="1"/>
    <col min="9478" max="9478" width="4.85546875" style="88" customWidth="1"/>
    <col min="9479" max="9479" width="5.28515625" style="88" customWidth="1"/>
    <col min="9480" max="9480" width="2" style="88" customWidth="1"/>
    <col min="9481" max="9482" width="12.140625" style="88" customWidth="1"/>
    <col min="9483" max="9483" width="12" style="88" customWidth="1"/>
    <col min="9484" max="9484" width="10.140625" style="88" customWidth="1"/>
    <col min="9485" max="9485" width="0.140625" style="88" customWidth="1"/>
    <col min="9486" max="9486" width="1" style="88" customWidth="1"/>
    <col min="9487" max="9487" width="7" style="88" customWidth="1"/>
    <col min="9488" max="9488" width="0.85546875" style="88" customWidth="1"/>
    <col min="9489" max="9489" width="3.28515625" style="88" customWidth="1"/>
    <col min="9490" max="9490" width="10.28515625" style="88" customWidth="1"/>
    <col min="9491" max="9491" width="1" style="88" customWidth="1"/>
    <col min="9492" max="9492" width="0" style="88" hidden="1" customWidth="1"/>
    <col min="9493" max="9493" width="9.140625" style="88"/>
    <col min="9494" max="9494" width="4.5703125" style="88" customWidth="1"/>
    <col min="9495" max="9495" width="9.140625" style="88"/>
    <col min="9496" max="9496" width="3.28515625" style="88" customWidth="1"/>
    <col min="9497" max="9497" width="2.7109375" style="88" customWidth="1"/>
    <col min="9498" max="9728" width="9.140625" style="88"/>
    <col min="9729" max="9729" width="1.28515625" style="88" customWidth="1"/>
    <col min="9730" max="9730" width="11.5703125" style="88" customWidth="1"/>
    <col min="9731" max="9731" width="14.28515625" style="88" customWidth="1"/>
    <col min="9732" max="9732" width="6.28515625" style="88" customWidth="1"/>
    <col min="9733" max="9733" width="4" style="88" customWidth="1"/>
    <col min="9734" max="9734" width="4.85546875" style="88" customWidth="1"/>
    <col min="9735" max="9735" width="5.28515625" style="88" customWidth="1"/>
    <col min="9736" max="9736" width="2" style="88" customWidth="1"/>
    <col min="9737" max="9738" width="12.140625" style="88" customWidth="1"/>
    <col min="9739" max="9739" width="12" style="88" customWidth="1"/>
    <col min="9740" max="9740" width="10.140625" style="88" customWidth="1"/>
    <col min="9741" max="9741" width="0.140625" style="88" customWidth="1"/>
    <col min="9742" max="9742" width="1" style="88" customWidth="1"/>
    <col min="9743" max="9743" width="7" style="88" customWidth="1"/>
    <col min="9744" max="9744" width="0.85546875" style="88" customWidth="1"/>
    <col min="9745" max="9745" width="3.28515625" style="88" customWidth="1"/>
    <col min="9746" max="9746" width="10.28515625" style="88" customWidth="1"/>
    <col min="9747" max="9747" width="1" style="88" customWidth="1"/>
    <col min="9748" max="9748" width="0" style="88" hidden="1" customWidth="1"/>
    <col min="9749" max="9749" width="9.140625" style="88"/>
    <col min="9750" max="9750" width="4.5703125" style="88" customWidth="1"/>
    <col min="9751" max="9751" width="9.140625" style="88"/>
    <col min="9752" max="9752" width="3.28515625" style="88" customWidth="1"/>
    <col min="9753" max="9753" width="2.7109375" style="88" customWidth="1"/>
    <col min="9754" max="9984" width="9.140625" style="88"/>
    <col min="9985" max="9985" width="1.28515625" style="88" customWidth="1"/>
    <col min="9986" max="9986" width="11.5703125" style="88" customWidth="1"/>
    <col min="9987" max="9987" width="14.28515625" style="88" customWidth="1"/>
    <col min="9988" max="9988" width="6.28515625" style="88" customWidth="1"/>
    <col min="9989" max="9989" width="4" style="88" customWidth="1"/>
    <col min="9990" max="9990" width="4.85546875" style="88" customWidth="1"/>
    <col min="9991" max="9991" width="5.28515625" style="88" customWidth="1"/>
    <col min="9992" max="9992" width="2" style="88" customWidth="1"/>
    <col min="9993" max="9994" width="12.140625" style="88" customWidth="1"/>
    <col min="9995" max="9995" width="12" style="88" customWidth="1"/>
    <col min="9996" max="9996" width="10.140625" style="88" customWidth="1"/>
    <col min="9997" max="9997" width="0.140625" style="88" customWidth="1"/>
    <col min="9998" max="9998" width="1" style="88" customWidth="1"/>
    <col min="9999" max="9999" width="7" style="88" customWidth="1"/>
    <col min="10000" max="10000" width="0.85546875" style="88" customWidth="1"/>
    <col min="10001" max="10001" width="3.28515625" style="88" customWidth="1"/>
    <col min="10002" max="10002" width="10.28515625" style="88" customWidth="1"/>
    <col min="10003" max="10003" width="1" style="88" customWidth="1"/>
    <col min="10004" max="10004" width="0" style="88" hidden="1" customWidth="1"/>
    <col min="10005" max="10005" width="9.140625" style="88"/>
    <col min="10006" max="10006" width="4.5703125" style="88" customWidth="1"/>
    <col min="10007" max="10007" width="9.140625" style="88"/>
    <col min="10008" max="10008" width="3.28515625" style="88" customWidth="1"/>
    <col min="10009" max="10009" width="2.7109375" style="88" customWidth="1"/>
    <col min="10010" max="10240" width="9.140625" style="88"/>
    <col min="10241" max="10241" width="1.28515625" style="88" customWidth="1"/>
    <col min="10242" max="10242" width="11.5703125" style="88" customWidth="1"/>
    <col min="10243" max="10243" width="14.28515625" style="88" customWidth="1"/>
    <col min="10244" max="10244" width="6.28515625" style="88" customWidth="1"/>
    <col min="10245" max="10245" width="4" style="88" customWidth="1"/>
    <col min="10246" max="10246" width="4.85546875" style="88" customWidth="1"/>
    <col min="10247" max="10247" width="5.28515625" style="88" customWidth="1"/>
    <col min="10248" max="10248" width="2" style="88" customWidth="1"/>
    <col min="10249" max="10250" width="12.140625" style="88" customWidth="1"/>
    <col min="10251" max="10251" width="12" style="88" customWidth="1"/>
    <col min="10252" max="10252" width="10.140625" style="88" customWidth="1"/>
    <col min="10253" max="10253" width="0.140625" style="88" customWidth="1"/>
    <col min="10254" max="10254" width="1" style="88" customWidth="1"/>
    <col min="10255" max="10255" width="7" style="88" customWidth="1"/>
    <col min="10256" max="10256" width="0.85546875" style="88" customWidth="1"/>
    <col min="10257" max="10257" width="3.28515625" style="88" customWidth="1"/>
    <col min="10258" max="10258" width="10.28515625" style="88" customWidth="1"/>
    <col min="10259" max="10259" width="1" style="88" customWidth="1"/>
    <col min="10260" max="10260" width="0" style="88" hidden="1" customWidth="1"/>
    <col min="10261" max="10261" width="9.140625" style="88"/>
    <col min="10262" max="10262" width="4.5703125" style="88" customWidth="1"/>
    <col min="10263" max="10263" width="9.140625" style="88"/>
    <col min="10264" max="10264" width="3.28515625" style="88" customWidth="1"/>
    <col min="10265" max="10265" width="2.7109375" style="88" customWidth="1"/>
    <col min="10266" max="10496" width="9.140625" style="88"/>
    <col min="10497" max="10497" width="1.28515625" style="88" customWidth="1"/>
    <col min="10498" max="10498" width="11.5703125" style="88" customWidth="1"/>
    <col min="10499" max="10499" width="14.28515625" style="88" customWidth="1"/>
    <col min="10500" max="10500" width="6.28515625" style="88" customWidth="1"/>
    <col min="10501" max="10501" width="4" style="88" customWidth="1"/>
    <col min="10502" max="10502" width="4.85546875" style="88" customWidth="1"/>
    <col min="10503" max="10503" width="5.28515625" style="88" customWidth="1"/>
    <col min="10504" max="10504" width="2" style="88" customWidth="1"/>
    <col min="10505" max="10506" width="12.140625" style="88" customWidth="1"/>
    <col min="10507" max="10507" width="12" style="88" customWidth="1"/>
    <col min="10508" max="10508" width="10.140625" style="88" customWidth="1"/>
    <col min="10509" max="10509" width="0.140625" style="88" customWidth="1"/>
    <col min="10510" max="10510" width="1" style="88" customWidth="1"/>
    <col min="10511" max="10511" width="7" style="88" customWidth="1"/>
    <col min="10512" max="10512" width="0.85546875" style="88" customWidth="1"/>
    <col min="10513" max="10513" width="3.28515625" style="88" customWidth="1"/>
    <col min="10514" max="10514" width="10.28515625" style="88" customWidth="1"/>
    <col min="10515" max="10515" width="1" style="88" customWidth="1"/>
    <col min="10516" max="10516" width="0" style="88" hidden="1" customWidth="1"/>
    <col min="10517" max="10517" width="9.140625" style="88"/>
    <col min="10518" max="10518" width="4.5703125" style="88" customWidth="1"/>
    <col min="10519" max="10519" width="9.140625" style="88"/>
    <col min="10520" max="10520" width="3.28515625" style="88" customWidth="1"/>
    <col min="10521" max="10521" width="2.7109375" style="88" customWidth="1"/>
    <col min="10522" max="10752" width="9.140625" style="88"/>
    <col min="10753" max="10753" width="1.28515625" style="88" customWidth="1"/>
    <col min="10754" max="10754" width="11.5703125" style="88" customWidth="1"/>
    <col min="10755" max="10755" width="14.28515625" style="88" customWidth="1"/>
    <col min="10756" max="10756" width="6.28515625" style="88" customWidth="1"/>
    <col min="10757" max="10757" width="4" style="88" customWidth="1"/>
    <col min="10758" max="10758" width="4.85546875" style="88" customWidth="1"/>
    <col min="10759" max="10759" width="5.28515625" style="88" customWidth="1"/>
    <col min="10760" max="10760" width="2" style="88" customWidth="1"/>
    <col min="10761" max="10762" width="12.140625" style="88" customWidth="1"/>
    <col min="10763" max="10763" width="12" style="88" customWidth="1"/>
    <col min="10764" max="10764" width="10.140625" style="88" customWidth="1"/>
    <col min="10765" max="10765" width="0.140625" style="88" customWidth="1"/>
    <col min="10766" max="10766" width="1" style="88" customWidth="1"/>
    <col min="10767" max="10767" width="7" style="88" customWidth="1"/>
    <col min="10768" max="10768" width="0.85546875" style="88" customWidth="1"/>
    <col min="10769" max="10769" width="3.28515625" style="88" customWidth="1"/>
    <col min="10770" max="10770" width="10.28515625" style="88" customWidth="1"/>
    <col min="10771" max="10771" width="1" style="88" customWidth="1"/>
    <col min="10772" max="10772" width="0" style="88" hidden="1" customWidth="1"/>
    <col min="10773" max="10773" width="9.140625" style="88"/>
    <col min="10774" max="10774" width="4.5703125" style="88" customWidth="1"/>
    <col min="10775" max="10775" width="9.140625" style="88"/>
    <col min="10776" max="10776" width="3.28515625" style="88" customWidth="1"/>
    <col min="10777" max="10777" width="2.7109375" style="88" customWidth="1"/>
    <col min="10778" max="11008" width="9.140625" style="88"/>
    <col min="11009" max="11009" width="1.28515625" style="88" customWidth="1"/>
    <col min="11010" max="11010" width="11.5703125" style="88" customWidth="1"/>
    <col min="11011" max="11011" width="14.28515625" style="88" customWidth="1"/>
    <col min="11012" max="11012" width="6.28515625" style="88" customWidth="1"/>
    <col min="11013" max="11013" width="4" style="88" customWidth="1"/>
    <col min="11014" max="11014" width="4.85546875" style="88" customWidth="1"/>
    <col min="11015" max="11015" width="5.28515625" style="88" customWidth="1"/>
    <col min="11016" max="11016" width="2" style="88" customWidth="1"/>
    <col min="11017" max="11018" width="12.140625" style="88" customWidth="1"/>
    <col min="11019" max="11019" width="12" style="88" customWidth="1"/>
    <col min="11020" max="11020" width="10.140625" style="88" customWidth="1"/>
    <col min="11021" max="11021" width="0.140625" style="88" customWidth="1"/>
    <col min="11022" max="11022" width="1" style="88" customWidth="1"/>
    <col min="11023" max="11023" width="7" style="88" customWidth="1"/>
    <col min="11024" max="11024" width="0.85546875" style="88" customWidth="1"/>
    <col min="11025" max="11025" width="3.28515625" style="88" customWidth="1"/>
    <col min="11026" max="11026" width="10.28515625" style="88" customWidth="1"/>
    <col min="11027" max="11027" width="1" style="88" customWidth="1"/>
    <col min="11028" max="11028" width="0" style="88" hidden="1" customWidth="1"/>
    <col min="11029" max="11029" width="9.140625" style="88"/>
    <col min="11030" max="11030" width="4.5703125" style="88" customWidth="1"/>
    <col min="11031" max="11031" width="9.140625" style="88"/>
    <col min="11032" max="11032" width="3.28515625" style="88" customWidth="1"/>
    <col min="11033" max="11033" width="2.7109375" style="88" customWidth="1"/>
    <col min="11034" max="11264" width="9.140625" style="88"/>
    <col min="11265" max="11265" width="1.28515625" style="88" customWidth="1"/>
    <col min="11266" max="11266" width="11.5703125" style="88" customWidth="1"/>
    <col min="11267" max="11267" width="14.28515625" style="88" customWidth="1"/>
    <col min="11268" max="11268" width="6.28515625" style="88" customWidth="1"/>
    <col min="11269" max="11269" width="4" style="88" customWidth="1"/>
    <col min="11270" max="11270" width="4.85546875" style="88" customWidth="1"/>
    <col min="11271" max="11271" width="5.28515625" style="88" customWidth="1"/>
    <col min="11272" max="11272" width="2" style="88" customWidth="1"/>
    <col min="11273" max="11274" width="12.140625" style="88" customWidth="1"/>
    <col min="11275" max="11275" width="12" style="88" customWidth="1"/>
    <col min="11276" max="11276" width="10.140625" style="88" customWidth="1"/>
    <col min="11277" max="11277" width="0.140625" style="88" customWidth="1"/>
    <col min="11278" max="11278" width="1" style="88" customWidth="1"/>
    <col min="11279" max="11279" width="7" style="88" customWidth="1"/>
    <col min="11280" max="11280" width="0.85546875" style="88" customWidth="1"/>
    <col min="11281" max="11281" width="3.28515625" style="88" customWidth="1"/>
    <col min="11282" max="11282" width="10.28515625" style="88" customWidth="1"/>
    <col min="11283" max="11283" width="1" style="88" customWidth="1"/>
    <col min="11284" max="11284" width="0" style="88" hidden="1" customWidth="1"/>
    <col min="11285" max="11285" width="9.140625" style="88"/>
    <col min="11286" max="11286" width="4.5703125" style="88" customWidth="1"/>
    <col min="11287" max="11287" width="9.140625" style="88"/>
    <col min="11288" max="11288" width="3.28515625" style="88" customWidth="1"/>
    <col min="11289" max="11289" width="2.7109375" style="88" customWidth="1"/>
    <col min="11290" max="11520" width="9.140625" style="88"/>
    <col min="11521" max="11521" width="1.28515625" style="88" customWidth="1"/>
    <col min="11522" max="11522" width="11.5703125" style="88" customWidth="1"/>
    <col min="11523" max="11523" width="14.28515625" style="88" customWidth="1"/>
    <col min="11524" max="11524" width="6.28515625" style="88" customWidth="1"/>
    <col min="11525" max="11525" width="4" style="88" customWidth="1"/>
    <col min="11526" max="11526" width="4.85546875" style="88" customWidth="1"/>
    <col min="11527" max="11527" width="5.28515625" style="88" customWidth="1"/>
    <col min="11528" max="11528" width="2" style="88" customWidth="1"/>
    <col min="11529" max="11530" width="12.140625" style="88" customWidth="1"/>
    <col min="11531" max="11531" width="12" style="88" customWidth="1"/>
    <col min="11532" max="11532" width="10.140625" style="88" customWidth="1"/>
    <col min="11533" max="11533" width="0.140625" style="88" customWidth="1"/>
    <col min="11534" max="11534" width="1" style="88" customWidth="1"/>
    <col min="11535" max="11535" width="7" style="88" customWidth="1"/>
    <col min="11536" max="11536" width="0.85546875" style="88" customWidth="1"/>
    <col min="11537" max="11537" width="3.28515625" style="88" customWidth="1"/>
    <col min="11538" max="11538" width="10.28515625" style="88" customWidth="1"/>
    <col min="11539" max="11539" width="1" style="88" customWidth="1"/>
    <col min="11540" max="11540" width="0" style="88" hidden="1" customWidth="1"/>
    <col min="11541" max="11541" width="9.140625" style="88"/>
    <col min="11542" max="11542" width="4.5703125" style="88" customWidth="1"/>
    <col min="11543" max="11543" width="9.140625" style="88"/>
    <col min="11544" max="11544" width="3.28515625" style="88" customWidth="1"/>
    <col min="11545" max="11545" width="2.7109375" style="88" customWidth="1"/>
    <col min="11546" max="11776" width="9.140625" style="88"/>
    <col min="11777" max="11777" width="1.28515625" style="88" customWidth="1"/>
    <col min="11778" max="11778" width="11.5703125" style="88" customWidth="1"/>
    <col min="11779" max="11779" width="14.28515625" style="88" customWidth="1"/>
    <col min="11780" max="11780" width="6.28515625" style="88" customWidth="1"/>
    <col min="11781" max="11781" width="4" style="88" customWidth="1"/>
    <col min="11782" max="11782" width="4.85546875" style="88" customWidth="1"/>
    <col min="11783" max="11783" width="5.28515625" style="88" customWidth="1"/>
    <col min="11784" max="11784" width="2" style="88" customWidth="1"/>
    <col min="11785" max="11786" width="12.140625" style="88" customWidth="1"/>
    <col min="11787" max="11787" width="12" style="88" customWidth="1"/>
    <col min="11788" max="11788" width="10.140625" style="88" customWidth="1"/>
    <col min="11789" max="11789" width="0.140625" style="88" customWidth="1"/>
    <col min="11790" max="11790" width="1" style="88" customWidth="1"/>
    <col min="11791" max="11791" width="7" style="88" customWidth="1"/>
    <col min="11792" max="11792" width="0.85546875" style="88" customWidth="1"/>
    <col min="11793" max="11793" width="3.28515625" style="88" customWidth="1"/>
    <col min="11794" max="11794" width="10.28515625" style="88" customWidth="1"/>
    <col min="11795" max="11795" width="1" style="88" customWidth="1"/>
    <col min="11796" max="11796" width="0" style="88" hidden="1" customWidth="1"/>
    <col min="11797" max="11797" width="9.140625" style="88"/>
    <col min="11798" max="11798" width="4.5703125" style="88" customWidth="1"/>
    <col min="11799" max="11799" width="9.140625" style="88"/>
    <col min="11800" max="11800" width="3.28515625" style="88" customWidth="1"/>
    <col min="11801" max="11801" width="2.7109375" style="88" customWidth="1"/>
    <col min="11802" max="12032" width="9.140625" style="88"/>
    <col min="12033" max="12033" width="1.28515625" style="88" customWidth="1"/>
    <col min="12034" max="12034" width="11.5703125" style="88" customWidth="1"/>
    <col min="12035" max="12035" width="14.28515625" style="88" customWidth="1"/>
    <col min="12036" max="12036" width="6.28515625" style="88" customWidth="1"/>
    <col min="12037" max="12037" width="4" style="88" customWidth="1"/>
    <col min="12038" max="12038" width="4.85546875" style="88" customWidth="1"/>
    <col min="12039" max="12039" width="5.28515625" style="88" customWidth="1"/>
    <col min="12040" max="12040" width="2" style="88" customWidth="1"/>
    <col min="12041" max="12042" width="12.140625" style="88" customWidth="1"/>
    <col min="12043" max="12043" width="12" style="88" customWidth="1"/>
    <col min="12044" max="12044" width="10.140625" style="88" customWidth="1"/>
    <col min="12045" max="12045" width="0.140625" style="88" customWidth="1"/>
    <col min="12046" max="12046" width="1" style="88" customWidth="1"/>
    <col min="12047" max="12047" width="7" style="88" customWidth="1"/>
    <col min="12048" max="12048" width="0.85546875" style="88" customWidth="1"/>
    <col min="12049" max="12049" width="3.28515625" style="88" customWidth="1"/>
    <col min="12050" max="12050" width="10.28515625" style="88" customWidth="1"/>
    <col min="12051" max="12051" width="1" style="88" customWidth="1"/>
    <col min="12052" max="12052" width="0" style="88" hidden="1" customWidth="1"/>
    <col min="12053" max="12053" width="9.140625" style="88"/>
    <col min="12054" max="12054" width="4.5703125" style="88" customWidth="1"/>
    <col min="12055" max="12055" width="9.140625" style="88"/>
    <col min="12056" max="12056" width="3.28515625" style="88" customWidth="1"/>
    <col min="12057" max="12057" width="2.7109375" style="88" customWidth="1"/>
    <col min="12058" max="12288" width="9.140625" style="88"/>
    <col min="12289" max="12289" width="1.28515625" style="88" customWidth="1"/>
    <col min="12290" max="12290" width="11.5703125" style="88" customWidth="1"/>
    <col min="12291" max="12291" width="14.28515625" style="88" customWidth="1"/>
    <col min="12292" max="12292" width="6.28515625" style="88" customWidth="1"/>
    <col min="12293" max="12293" width="4" style="88" customWidth="1"/>
    <col min="12294" max="12294" width="4.85546875" style="88" customWidth="1"/>
    <col min="12295" max="12295" width="5.28515625" style="88" customWidth="1"/>
    <col min="12296" max="12296" width="2" style="88" customWidth="1"/>
    <col min="12297" max="12298" width="12.140625" style="88" customWidth="1"/>
    <col min="12299" max="12299" width="12" style="88" customWidth="1"/>
    <col min="12300" max="12300" width="10.140625" style="88" customWidth="1"/>
    <col min="12301" max="12301" width="0.140625" style="88" customWidth="1"/>
    <col min="12302" max="12302" width="1" style="88" customWidth="1"/>
    <col min="12303" max="12303" width="7" style="88" customWidth="1"/>
    <col min="12304" max="12304" width="0.85546875" style="88" customWidth="1"/>
    <col min="12305" max="12305" width="3.28515625" style="88" customWidth="1"/>
    <col min="12306" max="12306" width="10.28515625" style="88" customWidth="1"/>
    <col min="12307" max="12307" width="1" style="88" customWidth="1"/>
    <col min="12308" max="12308" width="0" style="88" hidden="1" customWidth="1"/>
    <col min="12309" max="12309" width="9.140625" style="88"/>
    <col min="12310" max="12310" width="4.5703125" style="88" customWidth="1"/>
    <col min="12311" max="12311" width="9.140625" style="88"/>
    <col min="12312" max="12312" width="3.28515625" style="88" customWidth="1"/>
    <col min="12313" max="12313" width="2.7109375" style="88" customWidth="1"/>
    <col min="12314" max="12544" width="9.140625" style="88"/>
    <col min="12545" max="12545" width="1.28515625" style="88" customWidth="1"/>
    <col min="12546" max="12546" width="11.5703125" style="88" customWidth="1"/>
    <col min="12547" max="12547" width="14.28515625" style="88" customWidth="1"/>
    <col min="12548" max="12548" width="6.28515625" style="88" customWidth="1"/>
    <col min="12549" max="12549" width="4" style="88" customWidth="1"/>
    <col min="12550" max="12550" width="4.85546875" style="88" customWidth="1"/>
    <col min="12551" max="12551" width="5.28515625" style="88" customWidth="1"/>
    <col min="12552" max="12552" width="2" style="88" customWidth="1"/>
    <col min="12553" max="12554" width="12.140625" style="88" customWidth="1"/>
    <col min="12555" max="12555" width="12" style="88" customWidth="1"/>
    <col min="12556" max="12556" width="10.140625" style="88" customWidth="1"/>
    <col min="12557" max="12557" width="0.140625" style="88" customWidth="1"/>
    <col min="12558" max="12558" width="1" style="88" customWidth="1"/>
    <col min="12559" max="12559" width="7" style="88" customWidth="1"/>
    <col min="12560" max="12560" width="0.85546875" style="88" customWidth="1"/>
    <col min="12561" max="12561" width="3.28515625" style="88" customWidth="1"/>
    <col min="12562" max="12562" width="10.28515625" style="88" customWidth="1"/>
    <col min="12563" max="12563" width="1" style="88" customWidth="1"/>
    <col min="12564" max="12564" width="0" style="88" hidden="1" customWidth="1"/>
    <col min="12565" max="12565" width="9.140625" style="88"/>
    <col min="12566" max="12566" width="4.5703125" style="88" customWidth="1"/>
    <col min="12567" max="12567" width="9.140625" style="88"/>
    <col min="12568" max="12568" width="3.28515625" style="88" customWidth="1"/>
    <col min="12569" max="12569" width="2.7109375" style="88" customWidth="1"/>
    <col min="12570" max="12800" width="9.140625" style="88"/>
    <col min="12801" max="12801" width="1.28515625" style="88" customWidth="1"/>
    <col min="12802" max="12802" width="11.5703125" style="88" customWidth="1"/>
    <col min="12803" max="12803" width="14.28515625" style="88" customWidth="1"/>
    <col min="12804" max="12804" width="6.28515625" style="88" customWidth="1"/>
    <col min="12805" max="12805" width="4" style="88" customWidth="1"/>
    <col min="12806" max="12806" width="4.85546875" style="88" customWidth="1"/>
    <col min="12807" max="12807" width="5.28515625" style="88" customWidth="1"/>
    <col min="12808" max="12808" width="2" style="88" customWidth="1"/>
    <col min="12809" max="12810" width="12.140625" style="88" customWidth="1"/>
    <col min="12811" max="12811" width="12" style="88" customWidth="1"/>
    <col min="12812" max="12812" width="10.140625" style="88" customWidth="1"/>
    <col min="12813" max="12813" width="0.140625" style="88" customWidth="1"/>
    <col min="12814" max="12814" width="1" style="88" customWidth="1"/>
    <col min="12815" max="12815" width="7" style="88" customWidth="1"/>
    <col min="12816" max="12816" width="0.85546875" style="88" customWidth="1"/>
    <col min="12817" max="12817" width="3.28515625" style="88" customWidth="1"/>
    <col min="12818" max="12818" width="10.28515625" style="88" customWidth="1"/>
    <col min="12819" max="12819" width="1" style="88" customWidth="1"/>
    <col min="12820" max="12820" width="0" style="88" hidden="1" customWidth="1"/>
    <col min="12821" max="12821" width="9.140625" style="88"/>
    <col min="12822" max="12822" width="4.5703125" style="88" customWidth="1"/>
    <col min="12823" max="12823" width="9.140625" style="88"/>
    <col min="12824" max="12824" width="3.28515625" style="88" customWidth="1"/>
    <col min="12825" max="12825" width="2.7109375" style="88" customWidth="1"/>
    <col min="12826" max="13056" width="9.140625" style="88"/>
    <col min="13057" max="13057" width="1.28515625" style="88" customWidth="1"/>
    <col min="13058" max="13058" width="11.5703125" style="88" customWidth="1"/>
    <col min="13059" max="13059" width="14.28515625" style="88" customWidth="1"/>
    <col min="13060" max="13060" width="6.28515625" style="88" customWidth="1"/>
    <col min="13061" max="13061" width="4" style="88" customWidth="1"/>
    <col min="13062" max="13062" width="4.85546875" style="88" customWidth="1"/>
    <col min="13063" max="13063" width="5.28515625" style="88" customWidth="1"/>
    <col min="13064" max="13064" width="2" style="88" customWidth="1"/>
    <col min="13065" max="13066" width="12.140625" style="88" customWidth="1"/>
    <col min="13067" max="13067" width="12" style="88" customWidth="1"/>
    <col min="13068" max="13068" width="10.140625" style="88" customWidth="1"/>
    <col min="13069" max="13069" width="0.140625" style="88" customWidth="1"/>
    <col min="13070" max="13070" width="1" style="88" customWidth="1"/>
    <col min="13071" max="13071" width="7" style="88" customWidth="1"/>
    <col min="13072" max="13072" width="0.85546875" style="88" customWidth="1"/>
    <col min="13073" max="13073" width="3.28515625" style="88" customWidth="1"/>
    <col min="13074" max="13074" width="10.28515625" style="88" customWidth="1"/>
    <col min="13075" max="13075" width="1" style="88" customWidth="1"/>
    <col min="13076" max="13076" width="0" style="88" hidden="1" customWidth="1"/>
    <col min="13077" max="13077" width="9.140625" style="88"/>
    <col min="13078" max="13078" width="4.5703125" style="88" customWidth="1"/>
    <col min="13079" max="13079" width="9.140625" style="88"/>
    <col min="13080" max="13080" width="3.28515625" style="88" customWidth="1"/>
    <col min="13081" max="13081" width="2.7109375" style="88" customWidth="1"/>
    <col min="13082" max="13312" width="9.140625" style="88"/>
    <col min="13313" max="13313" width="1.28515625" style="88" customWidth="1"/>
    <col min="13314" max="13314" width="11.5703125" style="88" customWidth="1"/>
    <col min="13315" max="13315" width="14.28515625" style="88" customWidth="1"/>
    <col min="13316" max="13316" width="6.28515625" style="88" customWidth="1"/>
    <col min="13317" max="13317" width="4" style="88" customWidth="1"/>
    <col min="13318" max="13318" width="4.85546875" style="88" customWidth="1"/>
    <col min="13319" max="13319" width="5.28515625" style="88" customWidth="1"/>
    <col min="13320" max="13320" width="2" style="88" customWidth="1"/>
    <col min="13321" max="13322" width="12.140625" style="88" customWidth="1"/>
    <col min="13323" max="13323" width="12" style="88" customWidth="1"/>
    <col min="13324" max="13324" width="10.140625" style="88" customWidth="1"/>
    <col min="13325" max="13325" width="0.140625" style="88" customWidth="1"/>
    <col min="13326" max="13326" width="1" style="88" customWidth="1"/>
    <col min="13327" max="13327" width="7" style="88" customWidth="1"/>
    <col min="13328" max="13328" width="0.85546875" style="88" customWidth="1"/>
    <col min="13329" max="13329" width="3.28515625" style="88" customWidth="1"/>
    <col min="13330" max="13330" width="10.28515625" style="88" customWidth="1"/>
    <col min="13331" max="13331" width="1" style="88" customWidth="1"/>
    <col min="13332" max="13332" width="0" style="88" hidden="1" customWidth="1"/>
    <col min="13333" max="13333" width="9.140625" style="88"/>
    <col min="13334" max="13334" width="4.5703125" style="88" customWidth="1"/>
    <col min="13335" max="13335" width="9.140625" style="88"/>
    <col min="13336" max="13336" width="3.28515625" style="88" customWidth="1"/>
    <col min="13337" max="13337" width="2.7109375" style="88" customWidth="1"/>
    <col min="13338" max="13568" width="9.140625" style="88"/>
    <col min="13569" max="13569" width="1.28515625" style="88" customWidth="1"/>
    <col min="13570" max="13570" width="11.5703125" style="88" customWidth="1"/>
    <col min="13571" max="13571" width="14.28515625" style="88" customWidth="1"/>
    <col min="13572" max="13572" width="6.28515625" style="88" customWidth="1"/>
    <col min="13573" max="13573" width="4" style="88" customWidth="1"/>
    <col min="13574" max="13574" width="4.85546875" style="88" customWidth="1"/>
    <col min="13575" max="13575" width="5.28515625" style="88" customWidth="1"/>
    <col min="13576" max="13576" width="2" style="88" customWidth="1"/>
    <col min="13577" max="13578" width="12.140625" style="88" customWidth="1"/>
    <col min="13579" max="13579" width="12" style="88" customWidth="1"/>
    <col min="13580" max="13580" width="10.140625" style="88" customWidth="1"/>
    <col min="13581" max="13581" width="0.140625" style="88" customWidth="1"/>
    <col min="13582" max="13582" width="1" style="88" customWidth="1"/>
    <col min="13583" max="13583" width="7" style="88" customWidth="1"/>
    <col min="13584" max="13584" width="0.85546875" style="88" customWidth="1"/>
    <col min="13585" max="13585" width="3.28515625" style="88" customWidth="1"/>
    <col min="13586" max="13586" width="10.28515625" style="88" customWidth="1"/>
    <col min="13587" max="13587" width="1" style="88" customWidth="1"/>
    <col min="13588" max="13588" width="0" style="88" hidden="1" customWidth="1"/>
    <col min="13589" max="13589" width="9.140625" style="88"/>
    <col min="13590" max="13590" width="4.5703125" style="88" customWidth="1"/>
    <col min="13591" max="13591" width="9.140625" style="88"/>
    <col min="13592" max="13592" width="3.28515625" style="88" customWidth="1"/>
    <col min="13593" max="13593" width="2.7109375" style="88" customWidth="1"/>
    <col min="13594" max="13824" width="9.140625" style="88"/>
    <col min="13825" max="13825" width="1.28515625" style="88" customWidth="1"/>
    <col min="13826" max="13826" width="11.5703125" style="88" customWidth="1"/>
    <col min="13827" max="13827" width="14.28515625" style="88" customWidth="1"/>
    <col min="13828" max="13828" width="6.28515625" style="88" customWidth="1"/>
    <col min="13829" max="13829" width="4" style="88" customWidth="1"/>
    <col min="13830" max="13830" width="4.85546875" style="88" customWidth="1"/>
    <col min="13831" max="13831" width="5.28515625" style="88" customWidth="1"/>
    <col min="13832" max="13832" width="2" style="88" customWidth="1"/>
    <col min="13833" max="13834" width="12.140625" style="88" customWidth="1"/>
    <col min="13835" max="13835" width="12" style="88" customWidth="1"/>
    <col min="13836" max="13836" width="10.140625" style="88" customWidth="1"/>
    <col min="13837" max="13837" width="0.140625" style="88" customWidth="1"/>
    <col min="13838" max="13838" width="1" style="88" customWidth="1"/>
    <col min="13839" max="13839" width="7" style="88" customWidth="1"/>
    <col min="13840" max="13840" width="0.85546875" style="88" customWidth="1"/>
    <col min="13841" max="13841" width="3.28515625" style="88" customWidth="1"/>
    <col min="13842" max="13842" width="10.28515625" style="88" customWidth="1"/>
    <col min="13843" max="13843" width="1" style="88" customWidth="1"/>
    <col min="13844" max="13844" width="0" style="88" hidden="1" customWidth="1"/>
    <col min="13845" max="13845" width="9.140625" style="88"/>
    <col min="13846" max="13846" width="4.5703125" style="88" customWidth="1"/>
    <col min="13847" max="13847" width="9.140625" style="88"/>
    <col min="13848" max="13848" width="3.28515625" style="88" customWidth="1"/>
    <col min="13849" max="13849" width="2.7109375" style="88" customWidth="1"/>
    <col min="13850" max="14080" width="9.140625" style="88"/>
    <col min="14081" max="14081" width="1.28515625" style="88" customWidth="1"/>
    <col min="14082" max="14082" width="11.5703125" style="88" customWidth="1"/>
    <col min="14083" max="14083" width="14.28515625" style="88" customWidth="1"/>
    <col min="14084" max="14084" width="6.28515625" style="88" customWidth="1"/>
    <col min="14085" max="14085" width="4" style="88" customWidth="1"/>
    <col min="14086" max="14086" width="4.85546875" style="88" customWidth="1"/>
    <col min="14087" max="14087" width="5.28515625" style="88" customWidth="1"/>
    <col min="14088" max="14088" width="2" style="88" customWidth="1"/>
    <col min="14089" max="14090" width="12.140625" style="88" customWidth="1"/>
    <col min="14091" max="14091" width="12" style="88" customWidth="1"/>
    <col min="14092" max="14092" width="10.140625" style="88" customWidth="1"/>
    <col min="14093" max="14093" width="0.140625" style="88" customWidth="1"/>
    <col min="14094" max="14094" width="1" style="88" customWidth="1"/>
    <col min="14095" max="14095" width="7" style="88" customWidth="1"/>
    <col min="14096" max="14096" width="0.85546875" style="88" customWidth="1"/>
    <col min="14097" max="14097" width="3.28515625" style="88" customWidth="1"/>
    <col min="14098" max="14098" width="10.28515625" style="88" customWidth="1"/>
    <col min="14099" max="14099" width="1" style="88" customWidth="1"/>
    <col min="14100" max="14100" width="0" style="88" hidden="1" customWidth="1"/>
    <col min="14101" max="14101" width="9.140625" style="88"/>
    <col min="14102" max="14102" width="4.5703125" style="88" customWidth="1"/>
    <col min="14103" max="14103" width="9.140625" style="88"/>
    <col min="14104" max="14104" width="3.28515625" style="88" customWidth="1"/>
    <col min="14105" max="14105" width="2.7109375" style="88" customWidth="1"/>
    <col min="14106" max="14336" width="9.140625" style="88"/>
    <col min="14337" max="14337" width="1.28515625" style="88" customWidth="1"/>
    <col min="14338" max="14338" width="11.5703125" style="88" customWidth="1"/>
    <col min="14339" max="14339" width="14.28515625" style="88" customWidth="1"/>
    <col min="14340" max="14340" width="6.28515625" style="88" customWidth="1"/>
    <col min="14341" max="14341" width="4" style="88" customWidth="1"/>
    <col min="14342" max="14342" width="4.85546875" style="88" customWidth="1"/>
    <col min="14343" max="14343" width="5.28515625" style="88" customWidth="1"/>
    <col min="14344" max="14344" width="2" style="88" customWidth="1"/>
    <col min="14345" max="14346" width="12.140625" style="88" customWidth="1"/>
    <col min="14347" max="14347" width="12" style="88" customWidth="1"/>
    <col min="14348" max="14348" width="10.140625" style="88" customWidth="1"/>
    <col min="14349" max="14349" width="0.140625" style="88" customWidth="1"/>
    <col min="14350" max="14350" width="1" style="88" customWidth="1"/>
    <col min="14351" max="14351" width="7" style="88" customWidth="1"/>
    <col min="14352" max="14352" width="0.85546875" style="88" customWidth="1"/>
    <col min="14353" max="14353" width="3.28515625" style="88" customWidth="1"/>
    <col min="14354" max="14354" width="10.28515625" style="88" customWidth="1"/>
    <col min="14355" max="14355" width="1" style="88" customWidth="1"/>
    <col min="14356" max="14356" width="0" style="88" hidden="1" customWidth="1"/>
    <col min="14357" max="14357" width="9.140625" style="88"/>
    <col min="14358" max="14358" width="4.5703125" style="88" customWidth="1"/>
    <col min="14359" max="14359" width="9.140625" style="88"/>
    <col min="14360" max="14360" width="3.28515625" style="88" customWidth="1"/>
    <col min="14361" max="14361" width="2.7109375" style="88" customWidth="1"/>
    <col min="14362" max="14592" width="9.140625" style="88"/>
    <col min="14593" max="14593" width="1.28515625" style="88" customWidth="1"/>
    <col min="14594" max="14594" width="11.5703125" style="88" customWidth="1"/>
    <col min="14595" max="14595" width="14.28515625" style="88" customWidth="1"/>
    <col min="14596" max="14596" width="6.28515625" style="88" customWidth="1"/>
    <col min="14597" max="14597" width="4" style="88" customWidth="1"/>
    <col min="14598" max="14598" width="4.85546875" style="88" customWidth="1"/>
    <col min="14599" max="14599" width="5.28515625" style="88" customWidth="1"/>
    <col min="14600" max="14600" width="2" style="88" customWidth="1"/>
    <col min="14601" max="14602" width="12.140625" style="88" customWidth="1"/>
    <col min="14603" max="14603" width="12" style="88" customWidth="1"/>
    <col min="14604" max="14604" width="10.140625" style="88" customWidth="1"/>
    <col min="14605" max="14605" width="0.140625" style="88" customWidth="1"/>
    <col min="14606" max="14606" width="1" style="88" customWidth="1"/>
    <col min="14607" max="14607" width="7" style="88" customWidth="1"/>
    <col min="14608" max="14608" width="0.85546875" style="88" customWidth="1"/>
    <col min="14609" max="14609" width="3.28515625" style="88" customWidth="1"/>
    <col min="14610" max="14610" width="10.28515625" style="88" customWidth="1"/>
    <col min="14611" max="14611" width="1" style="88" customWidth="1"/>
    <col min="14612" max="14612" width="0" style="88" hidden="1" customWidth="1"/>
    <col min="14613" max="14613" width="9.140625" style="88"/>
    <col min="14614" max="14614" width="4.5703125" style="88" customWidth="1"/>
    <col min="14615" max="14615" width="9.140625" style="88"/>
    <col min="14616" max="14616" width="3.28515625" style="88" customWidth="1"/>
    <col min="14617" max="14617" width="2.7109375" style="88" customWidth="1"/>
    <col min="14618" max="14848" width="9.140625" style="88"/>
    <col min="14849" max="14849" width="1.28515625" style="88" customWidth="1"/>
    <col min="14850" max="14850" width="11.5703125" style="88" customWidth="1"/>
    <col min="14851" max="14851" width="14.28515625" style="88" customWidth="1"/>
    <col min="14852" max="14852" width="6.28515625" style="88" customWidth="1"/>
    <col min="14853" max="14853" width="4" style="88" customWidth="1"/>
    <col min="14854" max="14854" width="4.85546875" style="88" customWidth="1"/>
    <col min="14855" max="14855" width="5.28515625" style="88" customWidth="1"/>
    <col min="14856" max="14856" width="2" style="88" customWidth="1"/>
    <col min="14857" max="14858" width="12.140625" style="88" customWidth="1"/>
    <col min="14859" max="14859" width="12" style="88" customWidth="1"/>
    <col min="14860" max="14860" width="10.140625" style="88" customWidth="1"/>
    <col min="14861" max="14861" width="0.140625" style="88" customWidth="1"/>
    <col min="14862" max="14862" width="1" style="88" customWidth="1"/>
    <col min="14863" max="14863" width="7" style="88" customWidth="1"/>
    <col min="14864" max="14864" width="0.85546875" style="88" customWidth="1"/>
    <col min="14865" max="14865" width="3.28515625" style="88" customWidth="1"/>
    <col min="14866" max="14866" width="10.28515625" style="88" customWidth="1"/>
    <col min="14867" max="14867" width="1" style="88" customWidth="1"/>
    <col min="14868" max="14868" width="0" style="88" hidden="1" customWidth="1"/>
    <col min="14869" max="14869" width="9.140625" style="88"/>
    <col min="14870" max="14870" width="4.5703125" style="88" customWidth="1"/>
    <col min="14871" max="14871" width="9.140625" style="88"/>
    <col min="14872" max="14872" width="3.28515625" style="88" customWidth="1"/>
    <col min="14873" max="14873" width="2.7109375" style="88" customWidth="1"/>
    <col min="14874" max="15104" width="9.140625" style="88"/>
    <col min="15105" max="15105" width="1.28515625" style="88" customWidth="1"/>
    <col min="15106" max="15106" width="11.5703125" style="88" customWidth="1"/>
    <col min="15107" max="15107" width="14.28515625" style="88" customWidth="1"/>
    <col min="15108" max="15108" width="6.28515625" style="88" customWidth="1"/>
    <col min="15109" max="15109" width="4" style="88" customWidth="1"/>
    <col min="15110" max="15110" width="4.85546875" style="88" customWidth="1"/>
    <col min="15111" max="15111" width="5.28515625" style="88" customWidth="1"/>
    <col min="15112" max="15112" width="2" style="88" customWidth="1"/>
    <col min="15113" max="15114" width="12.140625" style="88" customWidth="1"/>
    <col min="15115" max="15115" width="12" style="88" customWidth="1"/>
    <col min="15116" max="15116" width="10.140625" style="88" customWidth="1"/>
    <col min="15117" max="15117" width="0.140625" style="88" customWidth="1"/>
    <col min="15118" max="15118" width="1" style="88" customWidth="1"/>
    <col min="15119" max="15119" width="7" style="88" customWidth="1"/>
    <col min="15120" max="15120" width="0.85546875" style="88" customWidth="1"/>
    <col min="15121" max="15121" width="3.28515625" style="88" customWidth="1"/>
    <col min="15122" max="15122" width="10.28515625" style="88" customWidth="1"/>
    <col min="15123" max="15123" width="1" style="88" customWidth="1"/>
    <col min="15124" max="15124" width="0" style="88" hidden="1" customWidth="1"/>
    <col min="15125" max="15125" width="9.140625" style="88"/>
    <col min="15126" max="15126" width="4.5703125" style="88" customWidth="1"/>
    <col min="15127" max="15127" width="9.140625" style="88"/>
    <col min="15128" max="15128" width="3.28515625" style="88" customWidth="1"/>
    <col min="15129" max="15129" width="2.7109375" style="88" customWidth="1"/>
    <col min="15130" max="15360" width="9.140625" style="88"/>
    <col min="15361" max="15361" width="1.28515625" style="88" customWidth="1"/>
    <col min="15362" max="15362" width="11.5703125" style="88" customWidth="1"/>
    <col min="15363" max="15363" width="14.28515625" style="88" customWidth="1"/>
    <col min="15364" max="15364" width="6.28515625" style="88" customWidth="1"/>
    <col min="15365" max="15365" width="4" style="88" customWidth="1"/>
    <col min="15366" max="15366" width="4.85546875" style="88" customWidth="1"/>
    <col min="15367" max="15367" width="5.28515625" style="88" customWidth="1"/>
    <col min="15368" max="15368" width="2" style="88" customWidth="1"/>
    <col min="15369" max="15370" width="12.140625" style="88" customWidth="1"/>
    <col min="15371" max="15371" width="12" style="88" customWidth="1"/>
    <col min="15372" max="15372" width="10.140625" style="88" customWidth="1"/>
    <col min="15373" max="15373" width="0.140625" style="88" customWidth="1"/>
    <col min="15374" max="15374" width="1" style="88" customWidth="1"/>
    <col min="15375" max="15375" width="7" style="88" customWidth="1"/>
    <col min="15376" max="15376" width="0.85546875" style="88" customWidth="1"/>
    <col min="15377" max="15377" width="3.28515625" style="88" customWidth="1"/>
    <col min="15378" max="15378" width="10.28515625" style="88" customWidth="1"/>
    <col min="15379" max="15379" width="1" style="88" customWidth="1"/>
    <col min="15380" max="15380" width="0" style="88" hidden="1" customWidth="1"/>
    <col min="15381" max="15381" width="9.140625" style="88"/>
    <col min="15382" max="15382" width="4.5703125" style="88" customWidth="1"/>
    <col min="15383" max="15383" width="9.140625" style="88"/>
    <col min="15384" max="15384" width="3.28515625" style="88" customWidth="1"/>
    <col min="15385" max="15385" width="2.7109375" style="88" customWidth="1"/>
    <col min="15386" max="15616" width="9.140625" style="88"/>
    <col min="15617" max="15617" width="1.28515625" style="88" customWidth="1"/>
    <col min="15618" max="15618" width="11.5703125" style="88" customWidth="1"/>
    <col min="15619" max="15619" width="14.28515625" style="88" customWidth="1"/>
    <col min="15620" max="15620" width="6.28515625" style="88" customWidth="1"/>
    <col min="15621" max="15621" width="4" style="88" customWidth="1"/>
    <col min="15622" max="15622" width="4.85546875" style="88" customWidth="1"/>
    <col min="15623" max="15623" width="5.28515625" style="88" customWidth="1"/>
    <col min="15624" max="15624" width="2" style="88" customWidth="1"/>
    <col min="15625" max="15626" width="12.140625" style="88" customWidth="1"/>
    <col min="15627" max="15627" width="12" style="88" customWidth="1"/>
    <col min="15628" max="15628" width="10.140625" style="88" customWidth="1"/>
    <col min="15629" max="15629" width="0.140625" style="88" customWidth="1"/>
    <col min="15630" max="15630" width="1" style="88" customWidth="1"/>
    <col min="15631" max="15631" width="7" style="88" customWidth="1"/>
    <col min="15632" max="15632" width="0.85546875" style="88" customWidth="1"/>
    <col min="15633" max="15633" width="3.28515625" style="88" customWidth="1"/>
    <col min="15634" max="15634" width="10.28515625" style="88" customWidth="1"/>
    <col min="15635" max="15635" width="1" style="88" customWidth="1"/>
    <col min="15636" max="15636" width="0" style="88" hidden="1" customWidth="1"/>
    <col min="15637" max="15637" width="9.140625" style="88"/>
    <col min="15638" max="15638" width="4.5703125" style="88" customWidth="1"/>
    <col min="15639" max="15639" width="9.140625" style="88"/>
    <col min="15640" max="15640" width="3.28515625" style="88" customWidth="1"/>
    <col min="15641" max="15641" width="2.7109375" style="88" customWidth="1"/>
    <col min="15642" max="15872" width="9.140625" style="88"/>
    <col min="15873" max="15873" width="1.28515625" style="88" customWidth="1"/>
    <col min="15874" max="15874" width="11.5703125" style="88" customWidth="1"/>
    <col min="15875" max="15875" width="14.28515625" style="88" customWidth="1"/>
    <col min="15876" max="15876" width="6.28515625" style="88" customWidth="1"/>
    <col min="15877" max="15877" width="4" style="88" customWidth="1"/>
    <col min="15878" max="15878" width="4.85546875" style="88" customWidth="1"/>
    <col min="15879" max="15879" width="5.28515625" style="88" customWidth="1"/>
    <col min="15880" max="15880" width="2" style="88" customWidth="1"/>
    <col min="15881" max="15882" width="12.140625" style="88" customWidth="1"/>
    <col min="15883" max="15883" width="12" style="88" customWidth="1"/>
    <col min="15884" max="15884" width="10.140625" style="88" customWidth="1"/>
    <col min="15885" max="15885" width="0.140625" style="88" customWidth="1"/>
    <col min="15886" max="15886" width="1" style="88" customWidth="1"/>
    <col min="15887" max="15887" width="7" style="88" customWidth="1"/>
    <col min="15888" max="15888" width="0.85546875" style="88" customWidth="1"/>
    <col min="15889" max="15889" width="3.28515625" style="88" customWidth="1"/>
    <col min="15890" max="15890" width="10.28515625" style="88" customWidth="1"/>
    <col min="15891" max="15891" width="1" style="88" customWidth="1"/>
    <col min="15892" max="15892" width="0" style="88" hidden="1" customWidth="1"/>
    <col min="15893" max="15893" width="9.140625" style="88"/>
    <col min="15894" max="15894" width="4.5703125" style="88" customWidth="1"/>
    <col min="15895" max="15895" width="9.140625" style="88"/>
    <col min="15896" max="15896" width="3.28515625" style="88" customWidth="1"/>
    <col min="15897" max="15897" width="2.7109375" style="88" customWidth="1"/>
    <col min="15898" max="16128" width="9.140625" style="88"/>
    <col min="16129" max="16129" width="1.28515625" style="88" customWidth="1"/>
    <col min="16130" max="16130" width="11.5703125" style="88" customWidth="1"/>
    <col min="16131" max="16131" width="14.28515625" style="88" customWidth="1"/>
    <col min="16132" max="16132" width="6.28515625" style="88" customWidth="1"/>
    <col min="16133" max="16133" width="4" style="88" customWidth="1"/>
    <col min="16134" max="16134" width="4.85546875" style="88" customWidth="1"/>
    <col min="16135" max="16135" width="5.28515625" style="88" customWidth="1"/>
    <col min="16136" max="16136" width="2" style="88" customWidth="1"/>
    <col min="16137" max="16138" width="12.140625" style="88" customWidth="1"/>
    <col min="16139" max="16139" width="12" style="88" customWidth="1"/>
    <col min="16140" max="16140" width="10.140625" style="88" customWidth="1"/>
    <col min="16141" max="16141" width="0.140625" style="88" customWidth="1"/>
    <col min="16142" max="16142" width="1" style="88" customWidth="1"/>
    <col min="16143" max="16143" width="7" style="88" customWidth="1"/>
    <col min="16144" max="16144" width="0.85546875" style="88" customWidth="1"/>
    <col min="16145" max="16145" width="3.28515625" style="88" customWidth="1"/>
    <col min="16146" max="16146" width="10.28515625" style="88" customWidth="1"/>
    <col min="16147" max="16147" width="1" style="88" customWidth="1"/>
    <col min="16148" max="16148" width="0" style="88" hidden="1" customWidth="1"/>
    <col min="16149" max="16149" width="9.140625" style="88"/>
    <col min="16150" max="16150" width="4.5703125" style="88" customWidth="1"/>
    <col min="16151" max="16151" width="9.140625" style="88"/>
    <col min="16152" max="16152" width="3.28515625" style="88" customWidth="1"/>
    <col min="16153" max="16153" width="2.7109375" style="88" customWidth="1"/>
    <col min="16154" max="16384" width="9.140625" style="88"/>
  </cols>
  <sheetData>
    <row r="1" spans="2:24" ht="7.9" customHeight="1" x14ac:dyDescent="0.2"/>
    <row r="2" spans="2:24" x14ac:dyDescent="0.2">
      <c r="B2" s="163" t="s">
        <v>141</v>
      </c>
      <c r="C2" s="145"/>
      <c r="D2" s="145"/>
      <c r="E2" s="145"/>
      <c r="F2" s="145"/>
      <c r="G2" s="145"/>
    </row>
    <row r="3" spans="2:24" x14ac:dyDescent="0.2">
      <c r="B3" s="145"/>
      <c r="C3" s="145"/>
      <c r="D3" s="145"/>
      <c r="E3" s="145"/>
      <c r="F3" s="145"/>
      <c r="G3" s="145"/>
      <c r="M3" s="164"/>
      <c r="N3" s="145"/>
      <c r="O3" s="145"/>
      <c r="Q3" s="165"/>
      <c r="R3" s="145"/>
    </row>
    <row r="4" spans="2:24" x14ac:dyDescent="0.2">
      <c r="B4" s="163" t="s">
        <v>142</v>
      </c>
      <c r="C4" s="145"/>
      <c r="D4" s="145"/>
      <c r="E4" s="145"/>
      <c r="M4" s="145"/>
      <c r="N4" s="145"/>
      <c r="O4" s="145"/>
      <c r="Q4" s="145"/>
      <c r="R4" s="145"/>
    </row>
    <row r="5" spans="2:24" x14ac:dyDescent="0.2">
      <c r="B5" s="145"/>
      <c r="C5" s="145"/>
      <c r="D5" s="145"/>
      <c r="E5" s="145"/>
    </row>
    <row r="6" spans="2:24" ht="14.1" customHeight="1" x14ac:dyDescent="0.2">
      <c r="B6" s="163" t="s">
        <v>143</v>
      </c>
      <c r="C6" s="145"/>
      <c r="D6" s="145"/>
    </row>
    <row r="7" spans="2:24" ht="19.5" customHeight="1" x14ac:dyDescent="0.2">
      <c r="B7" s="196" t="s">
        <v>227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</row>
    <row r="8" spans="2:24" ht="31.5" customHeight="1" x14ac:dyDescent="0.2">
      <c r="B8" s="168" t="s">
        <v>616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</row>
    <row r="9" spans="2:24" ht="5.0999999999999996" customHeight="1" thickBot="1" x14ac:dyDescent="0.25"/>
    <row r="10" spans="2:24" ht="24" thickTop="1" thickBot="1" x14ac:dyDescent="0.25">
      <c r="B10" s="155" t="s">
        <v>148</v>
      </c>
      <c r="C10" s="153"/>
      <c r="D10" s="153"/>
      <c r="E10" s="153"/>
      <c r="F10" s="153"/>
      <c r="G10" s="153"/>
      <c r="H10" s="153"/>
      <c r="I10" s="104" t="s">
        <v>149</v>
      </c>
      <c r="J10" s="104" t="s">
        <v>150</v>
      </c>
      <c r="K10" s="100" t="s">
        <v>151</v>
      </c>
      <c r="L10" s="155" t="s">
        <v>617</v>
      </c>
      <c r="M10" s="153"/>
      <c r="N10" s="153"/>
      <c r="O10" s="155" t="s">
        <v>153</v>
      </c>
      <c r="P10" s="153"/>
      <c r="Q10" s="153"/>
      <c r="R10" s="155" t="s">
        <v>154</v>
      </c>
      <c r="S10" s="153"/>
      <c r="U10" s="155" t="s">
        <v>183</v>
      </c>
      <c r="V10" s="153"/>
      <c r="W10" s="155" t="s">
        <v>183</v>
      </c>
      <c r="X10" s="153"/>
    </row>
    <row r="11" spans="2:24" ht="14.25" thickTop="1" thickBot="1" x14ac:dyDescent="0.25">
      <c r="B11" s="100" t="s">
        <v>157</v>
      </c>
      <c r="C11" s="155" t="s">
        <v>158</v>
      </c>
      <c r="D11" s="153"/>
      <c r="E11" s="153"/>
      <c r="F11" s="153"/>
      <c r="G11" s="155"/>
      <c r="H11" s="153"/>
      <c r="I11" s="100" t="s">
        <v>159</v>
      </c>
      <c r="J11" s="100" t="s">
        <v>160</v>
      </c>
      <c r="K11" s="100" t="s">
        <v>161</v>
      </c>
      <c r="L11" s="155" t="s">
        <v>162</v>
      </c>
      <c r="M11" s="153"/>
      <c r="N11" s="153"/>
      <c r="O11" s="155" t="s">
        <v>163</v>
      </c>
      <c r="P11" s="153"/>
      <c r="Q11" s="153"/>
      <c r="R11" s="155" t="s">
        <v>164</v>
      </c>
      <c r="S11" s="153"/>
      <c r="U11" s="155" t="s">
        <v>184</v>
      </c>
      <c r="V11" s="153"/>
      <c r="W11" s="155" t="s">
        <v>185</v>
      </c>
      <c r="X11" s="153"/>
    </row>
    <row r="12" spans="2:24" ht="13.5" thickTop="1" x14ac:dyDescent="0.2">
      <c r="B12" s="103"/>
      <c r="C12" s="147" t="s">
        <v>171</v>
      </c>
      <c r="D12" s="145"/>
      <c r="E12" s="145"/>
      <c r="F12" s="145"/>
      <c r="G12" s="147"/>
      <c r="H12" s="145"/>
      <c r="I12" s="105">
        <v>7370937.4299999997</v>
      </c>
      <c r="J12" s="105">
        <v>8528900</v>
      </c>
      <c r="K12" s="105">
        <v>4003131.81</v>
      </c>
      <c r="L12" s="162">
        <v>4563212.3099999996</v>
      </c>
      <c r="M12" s="145"/>
      <c r="N12" s="145"/>
      <c r="O12" s="162">
        <v>8566344.1199999992</v>
      </c>
      <c r="P12" s="145"/>
      <c r="Q12" s="145"/>
      <c r="R12" s="162">
        <v>-37444.120000000003</v>
      </c>
      <c r="S12" s="145"/>
      <c r="U12" s="162">
        <f>O12/I12</f>
        <v>1.1621783797993792</v>
      </c>
      <c r="V12" s="145"/>
      <c r="W12" s="162">
        <f>O12/J12</f>
        <v>1.0043902636916835</v>
      </c>
      <c r="X12" s="145"/>
    </row>
    <row r="13" spans="2:24" ht="21" customHeight="1" x14ac:dyDescent="0.2">
      <c r="B13" s="121" t="s">
        <v>618</v>
      </c>
      <c r="C13" s="200" t="s">
        <v>619</v>
      </c>
      <c r="D13" s="145"/>
      <c r="E13" s="145"/>
      <c r="F13" s="145"/>
      <c r="G13" s="200"/>
      <c r="H13" s="145"/>
      <c r="I13" s="122">
        <v>7370937.4299999997</v>
      </c>
      <c r="J13" s="122">
        <v>8528900</v>
      </c>
      <c r="K13" s="122">
        <v>4003131.81</v>
      </c>
      <c r="L13" s="197">
        <v>4563212.3099999996</v>
      </c>
      <c r="M13" s="145"/>
      <c r="N13" s="145"/>
      <c r="O13" s="197">
        <v>8566344.1199999992</v>
      </c>
      <c r="P13" s="145"/>
      <c r="Q13" s="145"/>
      <c r="R13" s="197">
        <v>-37444.120000000003</v>
      </c>
      <c r="S13" s="145"/>
      <c r="U13" s="197">
        <f t="shared" ref="U13:U76" si="0">O13/I13</f>
        <v>1.1621783797993792</v>
      </c>
      <c r="V13" s="145"/>
      <c r="W13" s="197">
        <f t="shared" ref="W13:W76" si="1">O13/J13</f>
        <v>1.0043902636916835</v>
      </c>
      <c r="X13" s="145"/>
    </row>
    <row r="14" spans="2:24" ht="22.5" x14ac:dyDescent="0.2">
      <c r="B14" s="123" t="s">
        <v>620</v>
      </c>
      <c r="C14" s="198" t="s">
        <v>621</v>
      </c>
      <c r="D14" s="145"/>
      <c r="E14" s="145"/>
      <c r="F14" s="145"/>
      <c r="G14" s="198"/>
      <c r="H14" s="145"/>
      <c r="I14" s="124">
        <v>7370937.4299999997</v>
      </c>
      <c r="J14" s="124">
        <v>8528900</v>
      </c>
      <c r="K14" s="124">
        <v>4003131.81</v>
      </c>
      <c r="L14" s="199">
        <v>4563212.3099999996</v>
      </c>
      <c r="M14" s="145"/>
      <c r="N14" s="145"/>
      <c r="O14" s="199">
        <v>8566344.1199999992</v>
      </c>
      <c r="P14" s="145"/>
      <c r="Q14" s="145"/>
      <c r="R14" s="199">
        <v>-37444.120000000003</v>
      </c>
      <c r="S14" s="145"/>
      <c r="U14" s="199">
        <f t="shared" si="0"/>
        <v>1.1621783797993792</v>
      </c>
      <c r="V14" s="145"/>
      <c r="W14" s="199">
        <f t="shared" si="1"/>
        <v>1.0043902636916835</v>
      </c>
      <c r="X14" s="145"/>
    </row>
    <row r="15" spans="2:24" ht="33.75" x14ac:dyDescent="0.2">
      <c r="B15" s="125" t="s">
        <v>622</v>
      </c>
      <c r="C15" s="193" t="s">
        <v>623</v>
      </c>
      <c r="D15" s="145"/>
      <c r="E15" s="145"/>
      <c r="F15" s="145"/>
      <c r="G15" s="193"/>
      <c r="H15" s="145"/>
      <c r="I15" s="126">
        <v>7370937.4299999997</v>
      </c>
      <c r="J15" s="126">
        <v>8528900</v>
      </c>
      <c r="K15" s="126">
        <v>4003131.81</v>
      </c>
      <c r="L15" s="194">
        <v>4563212.3099999996</v>
      </c>
      <c r="M15" s="145"/>
      <c r="N15" s="145"/>
      <c r="O15" s="194">
        <v>8566344.1199999992</v>
      </c>
      <c r="P15" s="145"/>
      <c r="Q15" s="145"/>
      <c r="R15" s="194">
        <v>-37444.120000000003</v>
      </c>
      <c r="S15" s="145"/>
      <c r="U15" s="194">
        <f t="shared" si="0"/>
        <v>1.1621783797993792</v>
      </c>
      <c r="V15" s="145"/>
      <c r="W15" s="194">
        <f t="shared" si="1"/>
        <v>1.0043902636916835</v>
      </c>
      <c r="X15" s="145"/>
    </row>
    <row r="16" spans="2:24" x14ac:dyDescent="0.2">
      <c r="B16" s="109" t="s">
        <v>330</v>
      </c>
      <c r="C16" s="172" t="s">
        <v>331</v>
      </c>
      <c r="D16" s="145"/>
      <c r="E16" s="145"/>
      <c r="F16" s="145"/>
      <c r="G16" s="172"/>
      <c r="H16" s="145"/>
      <c r="I16" s="110">
        <v>842612.01</v>
      </c>
      <c r="J16" s="110">
        <v>956900</v>
      </c>
      <c r="K16" s="110">
        <v>408352.96</v>
      </c>
      <c r="L16" s="169">
        <v>586266.93000000005</v>
      </c>
      <c r="M16" s="145"/>
      <c r="N16" s="145"/>
      <c r="O16" s="169">
        <v>994619.89</v>
      </c>
      <c r="P16" s="145"/>
      <c r="Q16" s="145"/>
      <c r="R16" s="169">
        <v>-37719.89</v>
      </c>
      <c r="S16" s="145"/>
      <c r="U16" s="169">
        <f t="shared" si="0"/>
        <v>1.1804007991768359</v>
      </c>
      <c r="V16" s="145"/>
      <c r="W16" s="169">
        <f t="shared" si="1"/>
        <v>1.0394188420942627</v>
      </c>
      <c r="X16" s="145"/>
    </row>
    <row r="17" spans="2:24" x14ac:dyDescent="0.2">
      <c r="B17" s="111" t="s">
        <v>332</v>
      </c>
      <c r="C17" s="170" t="s">
        <v>331</v>
      </c>
      <c r="D17" s="145"/>
      <c r="E17" s="145"/>
      <c r="F17" s="145"/>
      <c r="G17" s="170"/>
      <c r="H17" s="145"/>
      <c r="I17" s="112">
        <v>618198.29</v>
      </c>
      <c r="J17" s="112">
        <v>719160</v>
      </c>
      <c r="K17" s="112">
        <v>357833.81</v>
      </c>
      <c r="L17" s="171">
        <v>401263.65</v>
      </c>
      <c r="M17" s="145"/>
      <c r="N17" s="145"/>
      <c r="O17" s="171">
        <v>759097.46</v>
      </c>
      <c r="P17" s="145"/>
      <c r="Q17" s="145"/>
      <c r="R17" s="171">
        <v>-39937.46</v>
      </c>
      <c r="S17" s="145"/>
      <c r="U17" s="171">
        <f t="shared" si="0"/>
        <v>1.2279190549038883</v>
      </c>
      <c r="V17" s="145"/>
      <c r="W17" s="171">
        <f t="shared" si="1"/>
        <v>1.0555334835085377</v>
      </c>
      <c r="X17" s="145"/>
    </row>
    <row r="18" spans="2:24" x14ac:dyDescent="0.2">
      <c r="B18" s="127" t="s">
        <v>624</v>
      </c>
      <c r="C18" s="192" t="s">
        <v>625</v>
      </c>
      <c r="D18" s="145"/>
      <c r="E18" s="145"/>
      <c r="F18" s="145"/>
      <c r="G18" s="192"/>
      <c r="H18" s="145"/>
      <c r="I18" s="128">
        <v>0</v>
      </c>
      <c r="J18" s="128">
        <v>0</v>
      </c>
      <c r="K18" s="128">
        <v>0</v>
      </c>
      <c r="L18" s="189">
        <v>0</v>
      </c>
      <c r="M18" s="145"/>
      <c r="N18" s="145"/>
      <c r="O18" s="189">
        <v>0</v>
      </c>
      <c r="P18" s="145"/>
      <c r="Q18" s="145"/>
      <c r="R18" s="189">
        <v>0</v>
      </c>
      <c r="S18" s="145"/>
      <c r="U18" s="189" t="s">
        <v>121</v>
      </c>
      <c r="V18" s="145"/>
      <c r="W18" s="189" t="s">
        <v>121</v>
      </c>
      <c r="X18" s="145"/>
    </row>
    <row r="19" spans="2:24" ht="22.5" x14ac:dyDescent="0.2">
      <c r="B19" s="129" t="s">
        <v>626</v>
      </c>
      <c r="C19" s="190" t="s">
        <v>627</v>
      </c>
      <c r="D19" s="145"/>
      <c r="E19" s="145"/>
      <c r="F19" s="145"/>
      <c r="G19" s="190"/>
      <c r="H19" s="145"/>
      <c r="I19" s="130">
        <v>0</v>
      </c>
      <c r="J19" s="130">
        <v>0</v>
      </c>
      <c r="K19" s="130">
        <v>0</v>
      </c>
      <c r="L19" s="191">
        <v>0</v>
      </c>
      <c r="M19" s="145"/>
      <c r="N19" s="145"/>
      <c r="O19" s="191">
        <v>0</v>
      </c>
      <c r="P19" s="145"/>
      <c r="Q19" s="145"/>
      <c r="R19" s="191">
        <v>0</v>
      </c>
      <c r="S19" s="145"/>
      <c r="U19" s="191" t="s">
        <v>121</v>
      </c>
      <c r="V19" s="145"/>
      <c r="W19" s="195" t="s">
        <v>121</v>
      </c>
      <c r="X19" s="145"/>
    </row>
    <row r="20" spans="2:24" x14ac:dyDescent="0.2">
      <c r="B20" s="102" t="s">
        <v>172</v>
      </c>
      <c r="C20" s="150" t="s">
        <v>96</v>
      </c>
      <c r="D20" s="145"/>
      <c r="E20" s="145"/>
      <c r="F20" s="145"/>
      <c r="G20" s="150"/>
      <c r="H20" s="145"/>
      <c r="I20" s="106">
        <v>0</v>
      </c>
      <c r="J20" s="106">
        <v>0</v>
      </c>
      <c r="K20" s="106">
        <v>0</v>
      </c>
      <c r="L20" s="161">
        <v>0</v>
      </c>
      <c r="M20" s="145"/>
      <c r="N20" s="145"/>
      <c r="O20" s="161">
        <v>0</v>
      </c>
      <c r="P20" s="145"/>
      <c r="Q20" s="145"/>
      <c r="R20" s="161">
        <v>0</v>
      </c>
      <c r="S20" s="145"/>
      <c r="U20" s="161" t="s">
        <v>121</v>
      </c>
      <c r="V20" s="145"/>
      <c r="W20" s="161" t="s">
        <v>121</v>
      </c>
      <c r="X20" s="145"/>
    </row>
    <row r="21" spans="2:24" x14ac:dyDescent="0.2">
      <c r="B21" s="102" t="s">
        <v>229</v>
      </c>
      <c r="C21" s="150" t="s">
        <v>43</v>
      </c>
      <c r="D21" s="145"/>
      <c r="E21" s="145"/>
      <c r="F21" s="145"/>
      <c r="G21" s="150"/>
      <c r="H21" s="145"/>
      <c r="I21" s="106">
        <v>0</v>
      </c>
      <c r="J21" s="106">
        <v>0</v>
      </c>
      <c r="K21" s="106">
        <v>0</v>
      </c>
      <c r="L21" s="161">
        <v>0</v>
      </c>
      <c r="M21" s="145"/>
      <c r="N21" s="145"/>
      <c r="O21" s="161">
        <v>0</v>
      </c>
      <c r="P21" s="145"/>
      <c r="Q21" s="145"/>
      <c r="R21" s="161">
        <v>0</v>
      </c>
      <c r="S21" s="145"/>
      <c r="U21" s="161" t="s">
        <v>121</v>
      </c>
      <c r="V21" s="145"/>
      <c r="W21" s="161" t="s">
        <v>121</v>
      </c>
      <c r="X21" s="145"/>
    </row>
    <row r="22" spans="2:24" x14ac:dyDescent="0.2">
      <c r="B22" s="102" t="s">
        <v>237</v>
      </c>
      <c r="C22" s="150" t="s">
        <v>49</v>
      </c>
      <c r="D22" s="145"/>
      <c r="E22" s="145"/>
      <c r="F22" s="145"/>
      <c r="G22" s="150"/>
      <c r="H22" s="145"/>
      <c r="I22" s="106">
        <v>0</v>
      </c>
      <c r="J22" s="106">
        <v>0</v>
      </c>
      <c r="K22" s="106">
        <v>0</v>
      </c>
      <c r="L22" s="161">
        <v>0</v>
      </c>
      <c r="M22" s="145"/>
      <c r="N22" s="145"/>
      <c r="O22" s="161">
        <v>0</v>
      </c>
      <c r="P22" s="145"/>
      <c r="Q22" s="145"/>
      <c r="R22" s="161">
        <v>0</v>
      </c>
      <c r="S22" s="145"/>
      <c r="U22" s="161" t="s">
        <v>121</v>
      </c>
      <c r="V22" s="145"/>
      <c r="W22" s="161" t="s">
        <v>121</v>
      </c>
      <c r="X22" s="145"/>
    </row>
    <row r="23" spans="2:24" ht="21.75" customHeight="1" x14ac:dyDescent="0.2">
      <c r="B23" s="102" t="s">
        <v>238</v>
      </c>
      <c r="C23" s="150" t="s">
        <v>50</v>
      </c>
      <c r="D23" s="145"/>
      <c r="E23" s="145"/>
      <c r="F23" s="145"/>
      <c r="G23" s="150"/>
      <c r="H23" s="145"/>
      <c r="I23" s="106">
        <v>0</v>
      </c>
      <c r="J23" s="106">
        <v>0</v>
      </c>
      <c r="K23" s="106">
        <v>0</v>
      </c>
      <c r="L23" s="161">
        <v>0</v>
      </c>
      <c r="M23" s="145"/>
      <c r="N23" s="145"/>
      <c r="O23" s="161">
        <v>0</v>
      </c>
      <c r="P23" s="145"/>
      <c r="Q23" s="145"/>
      <c r="R23" s="161">
        <v>0</v>
      </c>
      <c r="S23" s="145"/>
      <c r="U23" s="161" t="s">
        <v>121</v>
      </c>
      <c r="V23" s="145"/>
      <c r="W23" s="161" t="s">
        <v>121</v>
      </c>
      <c r="X23" s="145"/>
    </row>
    <row r="24" spans="2:24" x14ac:dyDescent="0.2">
      <c r="B24" s="127" t="s">
        <v>628</v>
      </c>
      <c r="C24" s="192" t="s">
        <v>629</v>
      </c>
      <c r="D24" s="145"/>
      <c r="E24" s="145"/>
      <c r="F24" s="145"/>
      <c r="G24" s="192"/>
      <c r="H24" s="145"/>
      <c r="I24" s="128">
        <v>618198.29</v>
      </c>
      <c r="J24" s="128">
        <v>719160</v>
      </c>
      <c r="K24" s="128">
        <v>357833.81</v>
      </c>
      <c r="L24" s="189">
        <v>401263.65</v>
      </c>
      <c r="M24" s="145"/>
      <c r="N24" s="145"/>
      <c r="O24" s="189">
        <v>759097.46</v>
      </c>
      <c r="P24" s="145"/>
      <c r="Q24" s="145"/>
      <c r="R24" s="189">
        <v>-39937.46</v>
      </c>
      <c r="S24" s="145"/>
      <c r="U24" s="189">
        <f t="shared" si="0"/>
        <v>1.2279190549038883</v>
      </c>
      <c r="V24" s="145"/>
      <c r="W24" s="189">
        <f t="shared" si="1"/>
        <v>1.0555334835085377</v>
      </c>
      <c r="X24" s="145"/>
    </row>
    <row r="25" spans="2:24" ht="22.5" x14ac:dyDescent="0.2">
      <c r="B25" s="129" t="s">
        <v>630</v>
      </c>
      <c r="C25" s="190" t="s">
        <v>631</v>
      </c>
      <c r="D25" s="145"/>
      <c r="E25" s="145"/>
      <c r="F25" s="145"/>
      <c r="G25" s="190"/>
      <c r="H25" s="145"/>
      <c r="I25" s="130">
        <v>618198.29</v>
      </c>
      <c r="J25" s="130">
        <v>719160</v>
      </c>
      <c r="K25" s="130">
        <v>357833.81</v>
      </c>
      <c r="L25" s="191">
        <v>401263.65</v>
      </c>
      <c r="M25" s="145"/>
      <c r="N25" s="145"/>
      <c r="O25" s="191">
        <v>759097.46</v>
      </c>
      <c r="P25" s="145"/>
      <c r="Q25" s="145"/>
      <c r="R25" s="191">
        <v>-39937.46</v>
      </c>
      <c r="S25" s="145"/>
      <c r="U25" s="191">
        <f t="shared" si="0"/>
        <v>1.2279190549038883</v>
      </c>
      <c r="V25" s="145"/>
      <c r="W25" s="191">
        <f t="shared" si="1"/>
        <v>1.0555334835085377</v>
      </c>
      <c r="X25" s="145"/>
    </row>
    <row r="26" spans="2:24" x14ac:dyDescent="0.2">
      <c r="B26" s="102" t="s">
        <v>172</v>
      </c>
      <c r="C26" s="150" t="s">
        <v>96</v>
      </c>
      <c r="D26" s="145"/>
      <c r="E26" s="145"/>
      <c r="F26" s="145"/>
      <c r="G26" s="150"/>
      <c r="H26" s="145"/>
      <c r="I26" s="106">
        <f>I27+I35</f>
        <v>618198.28999999992</v>
      </c>
      <c r="J26" s="106">
        <v>717160</v>
      </c>
      <c r="K26" s="106">
        <v>355951.7</v>
      </c>
      <c r="L26" s="161">
        <v>401263.65</v>
      </c>
      <c r="M26" s="145"/>
      <c r="N26" s="145"/>
      <c r="O26" s="161">
        <v>757215.35</v>
      </c>
      <c r="P26" s="145"/>
      <c r="Q26" s="145"/>
      <c r="R26" s="161">
        <v>-40055.35</v>
      </c>
      <c r="S26" s="145"/>
      <c r="U26" s="161">
        <f t="shared" si="0"/>
        <v>1.2248745463207285</v>
      </c>
      <c r="V26" s="145"/>
      <c r="W26" s="161">
        <f t="shared" si="1"/>
        <v>1.0558527385799543</v>
      </c>
      <c r="X26" s="145"/>
    </row>
    <row r="27" spans="2:24" x14ac:dyDescent="0.2">
      <c r="B27" s="102" t="s">
        <v>229</v>
      </c>
      <c r="C27" s="150" t="s">
        <v>43</v>
      </c>
      <c r="D27" s="145"/>
      <c r="E27" s="145"/>
      <c r="F27" s="145"/>
      <c r="G27" s="150"/>
      <c r="H27" s="145"/>
      <c r="I27" s="106">
        <v>577344.22</v>
      </c>
      <c r="J27" s="106">
        <v>657970</v>
      </c>
      <c r="K27" s="106">
        <v>328985</v>
      </c>
      <c r="L27" s="161">
        <v>364353.58</v>
      </c>
      <c r="M27" s="145"/>
      <c r="N27" s="145"/>
      <c r="O27" s="161">
        <v>693338.58</v>
      </c>
      <c r="P27" s="145"/>
      <c r="Q27" s="145"/>
      <c r="R27" s="161">
        <v>-35368.58</v>
      </c>
      <c r="S27" s="145"/>
      <c r="U27" s="161">
        <f t="shared" si="0"/>
        <v>1.2009102299491281</v>
      </c>
      <c r="V27" s="145"/>
      <c r="W27" s="161">
        <f t="shared" si="1"/>
        <v>1.05375409213186</v>
      </c>
      <c r="X27" s="145"/>
    </row>
    <row r="28" spans="2:24" x14ac:dyDescent="0.2">
      <c r="B28" s="102" t="s">
        <v>230</v>
      </c>
      <c r="C28" s="150" t="s">
        <v>231</v>
      </c>
      <c r="D28" s="145"/>
      <c r="E28" s="145"/>
      <c r="F28" s="145"/>
      <c r="G28" s="150"/>
      <c r="H28" s="145"/>
      <c r="I28" s="106">
        <v>494923.35</v>
      </c>
      <c r="J28" s="106">
        <v>564100</v>
      </c>
      <c r="K28" s="106">
        <v>282050</v>
      </c>
      <c r="L28" s="161">
        <v>320572.65999999997</v>
      </c>
      <c r="M28" s="145"/>
      <c r="N28" s="145"/>
      <c r="O28" s="161">
        <v>602622.66</v>
      </c>
      <c r="P28" s="145"/>
      <c r="Q28" s="145"/>
      <c r="R28" s="161">
        <v>-38522.660000000003</v>
      </c>
      <c r="S28" s="145"/>
      <c r="U28" s="161">
        <f t="shared" si="0"/>
        <v>1.2176080599147323</v>
      </c>
      <c r="V28" s="145"/>
      <c r="W28" s="161">
        <f t="shared" si="1"/>
        <v>1.0682904804112747</v>
      </c>
      <c r="X28" s="145"/>
    </row>
    <row r="29" spans="2:24" x14ac:dyDescent="0.2">
      <c r="B29" s="102" t="s">
        <v>232</v>
      </c>
      <c r="C29" s="150" t="s">
        <v>45</v>
      </c>
      <c r="D29" s="145"/>
      <c r="E29" s="145"/>
      <c r="F29" s="145"/>
      <c r="G29" s="150"/>
      <c r="H29" s="145"/>
      <c r="I29" s="106">
        <v>487756.32</v>
      </c>
      <c r="J29" s="106">
        <v>557000</v>
      </c>
      <c r="K29" s="106">
        <v>278500</v>
      </c>
      <c r="L29" s="161">
        <v>317022.65999999997</v>
      </c>
      <c r="M29" s="145"/>
      <c r="N29" s="145"/>
      <c r="O29" s="161">
        <v>595522.66</v>
      </c>
      <c r="P29" s="145"/>
      <c r="Q29" s="145"/>
      <c r="R29" s="161">
        <v>-38522.660000000003</v>
      </c>
      <c r="S29" s="145"/>
      <c r="U29" s="161">
        <f t="shared" si="0"/>
        <v>1.2209429905490512</v>
      </c>
      <c r="V29" s="145"/>
      <c r="W29" s="161">
        <f t="shared" si="1"/>
        <v>1.0691609694793538</v>
      </c>
      <c r="X29" s="145"/>
    </row>
    <row r="30" spans="2:24" x14ac:dyDescent="0.2">
      <c r="B30" s="102" t="s">
        <v>234</v>
      </c>
      <c r="C30" s="150" t="s">
        <v>47</v>
      </c>
      <c r="D30" s="145"/>
      <c r="E30" s="145"/>
      <c r="F30" s="145"/>
      <c r="G30" s="150"/>
      <c r="H30" s="145"/>
      <c r="I30" s="106">
        <v>7167.03</v>
      </c>
      <c r="J30" s="106">
        <v>7100</v>
      </c>
      <c r="K30" s="106">
        <v>3550</v>
      </c>
      <c r="L30" s="161">
        <v>3550</v>
      </c>
      <c r="M30" s="145"/>
      <c r="N30" s="145"/>
      <c r="O30" s="161">
        <v>7100</v>
      </c>
      <c r="P30" s="145"/>
      <c r="Q30" s="145"/>
      <c r="R30" s="161">
        <v>0</v>
      </c>
      <c r="S30" s="145"/>
      <c r="U30" s="161">
        <f t="shared" si="0"/>
        <v>0.9906474508966755</v>
      </c>
      <c r="V30" s="145"/>
      <c r="W30" s="161">
        <f t="shared" si="1"/>
        <v>1</v>
      </c>
      <c r="X30" s="145"/>
    </row>
    <row r="31" spans="2:24" x14ac:dyDescent="0.2">
      <c r="B31" s="102" t="s">
        <v>235</v>
      </c>
      <c r="C31" s="150" t="s">
        <v>48</v>
      </c>
      <c r="D31" s="145"/>
      <c r="E31" s="145"/>
      <c r="F31" s="145"/>
      <c r="G31" s="150"/>
      <c r="H31" s="145"/>
      <c r="I31" s="106">
        <v>13935.89</v>
      </c>
      <c r="J31" s="106">
        <v>13900</v>
      </c>
      <c r="K31" s="106">
        <v>6950</v>
      </c>
      <c r="L31" s="161">
        <v>6950</v>
      </c>
      <c r="M31" s="145"/>
      <c r="N31" s="145"/>
      <c r="O31" s="161">
        <v>13900</v>
      </c>
      <c r="P31" s="145"/>
      <c r="Q31" s="145"/>
      <c r="R31" s="161">
        <v>0</v>
      </c>
      <c r="S31" s="145"/>
      <c r="U31" s="161">
        <f t="shared" si="0"/>
        <v>0.99742463524037583</v>
      </c>
      <c r="V31" s="145"/>
      <c r="W31" s="161">
        <f t="shared" si="1"/>
        <v>1</v>
      </c>
      <c r="X31" s="145"/>
    </row>
    <row r="32" spans="2:24" x14ac:dyDescent="0.2">
      <c r="B32" s="102" t="s">
        <v>236</v>
      </c>
      <c r="C32" s="150" t="s">
        <v>48</v>
      </c>
      <c r="D32" s="145"/>
      <c r="E32" s="145"/>
      <c r="F32" s="145"/>
      <c r="G32" s="150"/>
      <c r="H32" s="145"/>
      <c r="I32" s="106">
        <v>13935.89</v>
      </c>
      <c r="J32" s="106">
        <v>13900</v>
      </c>
      <c r="K32" s="106">
        <v>6950</v>
      </c>
      <c r="L32" s="161">
        <v>6950</v>
      </c>
      <c r="M32" s="145"/>
      <c r="N32" s="145"/>
      <c r="O32" s="161">
        <v>13900</v>
      </c>
      <c r="P32" s="145"/>
      <c r="Q32" s="145"/>
      <c r="R32" s="161">
        <v>0</v>
      </c>
      <c r="S32" s="145"/>
      <c r="U32" s="161">
        <f t="shared" si="0"/>
        <v>0.99742463524037583</v>
      </c>
      <c r="V32" s="145"/>
      <c r="W32" s="161">
        <f t="shared" si="1"/>
        <v>1</v>
      </c>
      <c r="X32" s="145"/>
    </row>
    <row r="33" spans="2:24" x14ac:dyDescent="0.2">
      <c r="B33" s="102" t="s">
        <v>237</v>
      </c>
      <c r="C33" s="150" t="s">
        <v>49</v>
      </c>
      <c r="D33" s="145"/>
      <c r="E33" s="145"/>
      <c r="F33" s="145"/>
      <c r="G33" s="150"/>
      <c r="H33" s="145"/>
      <c r="I33" s="106">
        <v>68484.97</v>
      </c>
      <c r="J33" s="106">
        <v>79970</v>
      </c>
      <c r="K33" s="106">
        <v>39985</v>
      </c>
      <c r="L33" s="161">
        <v>36830.92</v>
      </c>
      <c r="M33" s="145"/>
      <c r="N33" s="145"/>
      <c r="O33" s="161">
        <v>76815.92</v>
      </c>
      <c r="P33" s="145"/>
      <c r="Q33" s="145"/>
      <c r="R33" s="161">
        <v>3154.08</v>
      </c>
      <c r="S33" s="145"/>
      <c r="U33" s="161">
        <f t="shared" si="0"/>
        <v>1.121646399202628</v>
      </c>
      <c r="V33" s="145"/>
      <c r="W33" s="161">
        <f t="shared" si="1"/>
        <v>0.96055920970363884</v>
      </c>
      <c r="X33" s="145"/>
    </row>
    <row r="34" spans="2:24" ht="21" customHeight="1" x14ac:dyDescent="0.2">
      <c r="B34" s="102" t="s">
        <v>238</v>
      </c>
      <c r="C34" s="150" t="s">
        <v>50</v>
      </c>
      <c r="D34" s="145"/>
      <c r="E34" s="145"/>
      <c r="F34" s="145"/>
      <c r="G34" s="150"/>
      <c r="H34" s="145"/>
      <c r="I34" s="106">
        <v>68484.97</v>
      </c>
      <c r="J34" s="106">
        <v>79970</v>
      </c>
      <c r="K34" s="106">
        <v>39985</v>
      </c>
      <c r="L34" s="161">
        <v>36830.92</v>
      </c>
      <c r="M34" s="145"/>
      <c r="N34" s="145"/>
      <c r="O34" s="161">
        <v>76815.92</v>
      </c>
      <c r="P34" s="145"/>
      <c r="Q34" s="145"/>
      <c r="R34" s="161">
        <v>3154.08</v>
      </c>
      <c r="S34" s="145"/>
      <c r="U34" s="161">
        <f t="shared" si="0"/>
        <v>1.121646399202628</v>
      </c>
      <c r="V34" s="145"/>
      <c r="W34" s="161">
        <f t="shared" si="1"/>
        <v>0.96055920970363884</v>
      </c>
      <c r="X34" s="145"/>
    </row>
    <row r="35" spans="2:24" x14ac:dyDescent="0.2">
      <c r="B35" s="102" t="s">
        <v>241</v>
      </c>
      <c r="C35" s="150" t="s">
        <v>52</v>
      </c>
      <c r="D35" s="145"/>
      <c r="E35" s="145"/>
      <c r="F35" s="145"/>
      <c r="G35" s="150"/>
      <c r="H35" s="145"/>
      <c r="I35" s="106">
        <v>40854.07</v>
      </c>
      <c r="J35" s="106">
        <v>59100</v>
      </c>
      <c r="K35" s="106">
        <v>26966.7</v>
      </c>
      <c r="L35" s="161">
        <v>30089.66</v>
      </c>
      <c r="M35" s="145"/>
      <c r="N35" s="145"/>
      <c r="O35" s="161">
        <v>57056.36</v>
      </c>
      <c r="P35" s="145"/>
      <c r="Q35" s="145"/>
      <c r="R35" s="161">
        <v>2043.64</v>
      </c>
      <c r="S35" s="145"/>
      <c r="U35" s="161">
        <f t="shared" si="0"/>
        <v>1.3965893728580776</v>
      </c>
      <c r="V35" s="145"/>
      <c r="W35" s="161">
        <f t="shared" si="1"/>
        <v>0.96542064297800334</v>
      </c>
      <c r="X35" s="145"/>
    </row>
    <row r="36" spans="2:24" x14ac:dyDescent="0.2">
      <c r="B36" s="102" t="s">
        <v>242</v>
      </c>
      <c r="C36" s="150" t="s">
        <v>53</v>
      </c>
      <c r="D36" s="145"/>
      <c r="E36" s="145"/>
      <c r="F36" s="145"/>
      <c r="G36" s="150"/>
      <c r="H36" s="145"/>
      <c r="I36" s="106">
        <v>13272.28</v>
      </c>
      <c r="J36" s="106">
        <v>13300</v>
      </c>
      <c r="K36" s="106">
        <v>6650</v>
      </c>
      <c r="L36" s="161">
        <v>6650</v>
      </c>
      <c r="M36" s="145"/>
      <c r="N36" s="145"/>
      <c r="O36" s="161">
        <v>13300</v>
      </c>
      <c r="P36" s="145"/>
      <c r="Q36" s="145"/>
      <c r="R36" s="161">
        <v>0</v>
      </c>
      <c r="S36" s="145"/>
      <c r="U36" s="161">
        <f t="shared" si="0"/>
        <v>1.0020885635324148</v>
      </c>
      <c r="V36" s="145"/>
      <c r="W36" s="161">
        <f t="shared" si="1"/>
        <v>1</v>
      </c>
      <c r="X36" s="145"/>
    </row>
    <row r="37" spans="2:24" ht="24.75" customHeight="1" x14ac:dyDescent="0.2">
      <c r="B37" s="102" t="s">
        <v>244</v>
      </c>
      <c r="C37" s="150" t="s">
        <v>55</v>
      </c>
      <c r="D37" s="145"/>
      <c r="E37" s="145"/>
      <c r="F37" s="145"/>
      <c r="G37" s="150"/>
      <c r="H37" s="145"/>
      <c r="I37" s="106">
        <v>13272.28</v>
      </c>
      <c r="J37" s="106">
        <v>13300</v>
      </c>
      <c r="K37" s="106">
        <v>6650</v>
      </c>
      <c r="L37" s="161">
        <v>6650</v>
      </c>
      <c r="M37" s="145"/>
      <c r="N37" s="145"/>
      <c r="O37" s="161">
        <v>13300</v>
      </c>
      <c r="P37" s="145"/>
      <c r="Q37" s="145"/>
      <c r="R37" s="161">
        <v>0</v>
      </c>
      <c r="S37" s="145"/>
      <c r="U37" s="161">
        <f t="shared" si="0"/>
        <v>1.0020885635324148</v>
      </c>
      <c r="V37" s="145"/>
      <c r="W37" s="161">
        <f t="shared" si="1"/>
        <v>1</v>
      </c>
      <c r="X37" s="145"/>
    </row>
    <row r="38" spans="2:24" x14ac:dyDescent="0.2">
      <c r="B38" s="102" t="s">
        <v>247</v>
      </c>
      <c r="C38" s="150" t="s">
        <v>58</v>
      </c>
      <c r="D38" s="145"/>
      <c r="E38" s="145"/>
      <c r="F38" s="145"/>
      <c r="G38" s="150"/>
      <c r="H38" s="145"/>
      <c r="I38" s="106">
        <v>0</v>
      </c>
      <c r="J38" s="106">
        <v>2100</v>
      </c>
      <c r="K38" s="106">
        <v>1050</v>
      </c>
      <c r="L38" s="161">
        <v>1044.92</v>
      </c>
      <c r="M38" s="145"/>
      <c r="N38" s="145"/>
      <c r="O38" s="161">
        <v>2094.92</v>
      </c>
      <c r="P38" s="145"/>
      <c r="Q38" s="145"/>
      <c r="R38" s="161">
        <v>5.08</v>
      </c>
      <c r="S38" s="145"/>
      <c r="U38" s="161" t="s">
        <v>121</v>
      </c>
      <c r="V38" s="145"/>
      <c r="W38" s="161">
        <f t="shared" si="1"/>
        <v>0.99758095238095246</v>
      </c>
      <c r="X38" s="145"/>
    </row>
    <row r="39" spans="2:24" x14ac:dyDescent="0.2">
      <c r="B39" s="102" t="s">
        <v>250</v>
      </c>
      <c r="C39" s="150" t="s">
        <v>61</v>
      </c>
      <c r="D39" s="145"/>
      <c r="E39" s="145"/>
      <c r="F39" s="145"/>
      <c r="G39" s="150"/>
      <c r="H39" s="145"/>
      <c r="I39" s="106">
        <v>0</v>
      </c>
      <c r="J39" s="106">
        <v>2100</v>
      </c>
      <c r="K39" s="106">
        <v>1050</v>
      </c>
      <c r="L39" s="161">
        <v>1044.92</v>
      </c>
      <c r="M39" s="145"/>
      <c r="N39" s="145"/>
      <c r="O39" s="161">
        <v>2094.92</v>
      </c>
      <c r="P39" s="145"/>
      <c r="Q39" s="145"/>
      <c r="R39" s="161">
        <v>5.08</v>
      </c>
      <c r="S39" s="145"/>
      <c r="U39" s="161" t="s">
        <v>121</v>
      </c>
      <c r="V39" s="145"/>
      <c r="W39" s="161">
        <f t="shared" si="1"/>
        <v>0.99758095238095246</v>
      </c>
      <c r="X39" s="145"/>
    </row>
    <row r="40" spans="2:24" x14ac:dyDescent="0.2">
      <c r="B40" s="102" t="s">
        <v>255</v>
      </c>
      <c r="C40" s="150" t="s">
        <v>65</v>
      </c>
      <c r="D40" s="145"/>
      <c r="E40" s="145"/>
      <c r="F40" s="145"/>
      <c r="G40" s="150"/>
      <c r="H40" s="145"/>
      <c r="I40" s="106">
        <v>27183.62</v>
      </c>
      <c r="J40" s="106">
        <v>40000</v>
      </c>
      <c r="K40" s="106">
        <v>19101.59</v>
      </c>
      <c r="L40" s="161">
        <v>22267.91</v>
      </c>
      <c r="M40" s="145"/>
      <c r="N40" s="145"/>
      <c r="O40" s="161">
        <v>41369.5</v>
      </c>
      <c r="P40" s="145"/>
      <c r="Q40" s="145"/>
      <c r="R40" s="161">
        <v>-1369.5</v>
      </c>
      <c r="S40" s="145"/>
      <c r="U40" s="161">
        <f t="shared" si="0"/>
        <v>1.5218539694124624</v>
      </c>
      <c r="V40" s="145"/>
      <c r="W40" s="161">
        <f t="shared" si="1"/>
        <v>1.0342374999999999</v>
      </c>
      <c r="X40" s="145"/>
    </row>
    <row r="41" spans="2:24" x14ac:dyDescent="0.2">
      <c r="B41" s="102" t="s">
        <v>256</v>
      </c>
      <c r="C41" s="150" t="s">
        <v>66</v>
      </c>
      <c r="D41" s="145"/>
      <c r="E41" s="145"/>
      <c r="F41" s="145"/>
      <c r="G41" s="150"/>
      <c r="H41" s="145"/>
      <c r="I41" s="106">
        <v>2455.37</v>
      </c>
      <c r="J41" s="106">
        <v>4000</v>
      </c>
      <c r="K41" s="106">
        <v>3245</v>
      </c>
      <c r="L41" s="161">
        <v>2555</v>
      </c>
      <c r="M41" s="145"/>
      <c r="N41" s="145"/>
      <c r="O41" s="161">
        <v>5800</v>
      </c>
      <c r="P41" s="145"/>
      <c r="Q41" s="145"/>
      <c r="R41" s="161">
        <v>-1800</v>
      </c>
      <c r="S41" s="145"/>
      <c r="U41" s="161">
        <f t="shared" si="0"/>
        <v>2.3621694490036127</v>
      </c>
      <c r="V41" s="145"/>
      <c r="W41" s="161">
        <f t="shared" si="1"/>
        <v>1.45</v>
      </c>
      <c r="X41" s="145"/>
    </row>
    <row r="42" spans="2:24" ht="22.5" customHeight="1" x14ac:dyDescent="0.2">
      <c r="B42" s="102" t="s">
        <v>257</v>
      </c>
      <c r="C42" s="150" t="s">
        <v>258</v>
      </c>
      <c r="D42" s="145"/>
      <c r="E42" s="145"/>
      <c r="F42" s="145"/>
      <c r="G42" s="150"/>
      <c r="H42" s="145"/>
      <c r="I42" s="106">
        <v>0</v>
      </c>
      <c r="J42" s="106">
        <v>8000</v>
      </c>
      <c r="K42" s="106">
        <v>0</v>
      </c>
      <c r="L42" s="161">
        <v>8407.2099999999991</v>
      </c>
      <c r="M42" s="145"/>
      <c r="N42" s="145"/>
      <c r="O42" s="161">
        <v>8407.2099999999991</v>
      </c>
      <c r="P42" s="145"/>
      <c r="Q42" s="145"/>
      <c r="R42" s="161">
        <v>-407.21</v>
      </c>
      <c r="S42" s="145"/>
      <c r="U42" s="161" t="s">
        <v>121</v>
      </c>
      <c r="V42" s="145"/>
      <c r="W42" s="161">
        <f t="shared" si="1"/>
        <v>1.0509012499999999</v>
      </c>
      <c r="X42" s="145"/>
    </row>
    <row r="43" spans="2:24" x14ac:dyDescent="0.2">
      <c r="B43" s="102" t="s">
        <v>262</v>
      </c>
      <c r="C43" s="150" t="s">
        <v>263</v>
      </c>
      <c r="D43" s="145"/>
      <c r="E43" s="145"/>
      <c r="F43" s="145"/>
      <c r="G43" s="150"/>
      <c r="H43" s="145"/>
      <c r="I43" s="106">
        <v>0</v>
      </c>
      <c r="J43" s="106">
        <v>1000</v>
      </c>
      <c r="K43" s="106">
        <v>0</v>
      </c>
      <c r="L43" s="161">
        <v>2376</v>
      </c>
      <c r="M43" s="145"/>
      <c r="N43" s="145"/>
      <c r="O43" s="161">
        <v>2376</v>
      </c>
      <c r="P43" s="145"/>
      <c r="Q43" s="145"/>
      <c r="R43" s="161">
        <v>-1376</v>
      </c>
      <c r="S43" s="145"/>
      <c r="U43" s="161" t="s">
        <v>121</v>
      </c>
      <c r="V43" s="145"/>
      <c r="W43" s="161">
        <f t="shared" si="1"/>
        <v>2.3759999999999999</v>
      </c>
      <c r="X43" s="145"/>
    </row>
    <row r="44" spans="2:24" x14ac:dyDescent="0.2">
      <c r="B44" s="102" t="s">
        <v>264</v>
      </c>
      <c r="C44" s="150" t="s">
        <v>72</v>
      </c>
      <c r="D44" s="145"/>
      <c r="E44" s="145"/>
      <c r="F44" s="145"/>
      <c r="G44" s="150"/>
      <c r="H44" s="145"/>
      <c r="I44" s="106">
        <v>24728.25</v>
      </c>
      <c r="J44" s="106">
        <v>27000</v>
      </c>
      <c r="K44" s="106">
        <v>15856.59</v>
      </c>
      <c r="L44" s="161">
        <v>8929.7000000000007</v>
      </c>
      <c r="M44" s="145"/>
      <c r="N44" s="145"/>
      <c r="O44" s="161">
        <v>24786.29</v>
      </c>
      <c r="P44" s="145"/>
      <c r="Q44" s="145"/>
      <c r="R44" s="161">
        <v>2213.71</v>
      </c>
      <c r="S44" s="145"/>
      <c r="U44" s="161">
        <f t="shared" si="0"/>
        <v>1.0023471131196102</v>
      </c>
      <c r="V44" s="145"/>
      <c r="W44" s="161">
        <f t="shared" si="1"/>
        <v>0.91801074074074074</v>
      </c>
      <c r="X44" s="145"/>
    </row>
    <row r="45" spans="2:24" x14ac:dyDescent="0.2">
      <c r="B45" s="102" t="s">
        <v>269</v>
      </c>
      <c r="C45" s="150" t="s">
        <v>77</v>
      </c>
      <c r="D45" s="145"/>
      <c r="E45" s="145"/>
      <c r="F45" s="145"/>
      <c r="G45" s="150"/>
      <c r="H45" s="145"/>
      <c r="I45" s="106">
        <v>398.17</v>
      </c>
      <c r="J45" s="106">
        <v>3700</v>
      </c>
      <c r="K45" s="106">
        <v>165.11</v>
      </c>
      <c r="L45" s="161">
        <v>126.83</v>
      </c>
      <c r="M45" s="145"/>
      <c r="N45" s="145"/>
      <c r="O45" s="161">
        <v>291.94</v>
      </c>
      <c r="P45" s="145"/>
      <c r="Q45" s="145"/>
      <c r="R45" s="161">
        <v>3408.06</v>
      </c>
      <c r="S45" s="145"/>
      <c r="U45" s="161">
        <f t="shared" si="0"/>
        <v>0.73320441017655769</v>
      </c>
      <c r="V45" s="145"/>
      <c r="W45" s="161">
        <f t="shared" si="1"/>
        <v>7.8902702702702707E-2</v>
      </c>
      <c r="X45" s="145"/>
    </row>
    <row r="46" spans="2:24" x14ac:dyDescent="0.2">
      <c r="B46" s="102" t="s">
        <v>277</v>
      </c>
      <c r="C46" s="150" t="s">
        <v>77</v>
      </c>
      <c r="D46" s="145"/>
      <c r="E46" s="145"/>
      <c r="F46" s="145"/>
      <c r="G46" s="150"/>
      <c r="H46" s="145"/>
      <c r="I46" s="106">
        <v>398.17</v>
      </c>
      <c r="J46" s="106">
        <v>3700</v>
      </c>
      <c r="K46" s="106">
        <v>165.11</v>
      </c>
      <c r="L46" s="161">
        <v>126.83</v>
      </c>
      <c r="M46" s="145"/>
      <c r="N46" s="145"/>
      <c r="O46" s="161">
        <v>291.94</v>
      </c>
      <c r="P46" s="145"/>
      <c r="Q46" s="145"/>
      <c r="R46" s="161">
        <v>3408.06</v>
      </c>
      <c r="S46" s="145"/>
      <c r="U46" s="161">
        <f t="shared" si="0"/>
        <v>0.73320441017655769</v>
      </c>
      <c r="V46" s="145"/>
      <c r="W46" s="161">
        <f t="shared" si="1"/>
        <v>7.8902702702702707E-2</v>
      </c>
      <c r="X46" s="145"/>
    </row>
    <row r="47" spans="2:24" ht="24.75" customHeight="1" x14ac:dyDescent="0.2">
      <c r="B47" s="102" t="s">
        <v>286</v>
      </c>
      <c r="C47" s="150" t="s">
        <v>88</v>
      </c>
      <c r="D47" s="145"/>
      <c r="E47" s="145"/>
      <c r="F47" s="145"/>
      <c r="G47" s="150"/>
      <c r="H47" s="145"/>
      <c r="I47" s="106">
        <v>0</v>
      </c>
      <c r="J47" s="106">
        <v>0</v>
      </c>
      <c r="K47" s="106">
        <v>0</v>
      </c>
      <c r="L47" s="161">
        <v>6729.91</v>
      </c>
      <c r="M47" s="145"/>
      <c r="N47" s="145"/>
      <c r="O47" s="161">
        <v>6729.91</v>
      </c>
      <c r="P47" s="145"/>
      <c r="Q47" s="145"/>
      <c r="R47" s="161">
        <v>-6729.91</v>
      </c>
      <c r="S47" s="145"/>
      <c r="U47" s="161" t="s">
        <v>121</v>
      </c>
      <c r="V47" s="145"/>
      <c r="W47" s="161" t="s">
        <v>121</v>
      </c>
      <c r="X47" s="145"/>
    </row>
    <row r="48" spans="2:24" ht="23.25" customHeight="1" x14ac:dyDescent="0.2">
      <c r="B48" s="102" t="s">
        <v>287</v>
      </c>
      <c r="C48" s="150" t="s">
        <v>89</v>
      </c>
      <c r="D48" s="145"/>
      <c r="E48" s="145"/>
      <c r="F48" s="145"/>
      <c r="G48" s="150"/>
      <c r="H48" s="145"/>
      <c r="I48" s="106">
        <v>0</v>
      </c>
      <c r="J48" s="106">
        <v>0</v>
      </c>
      <c r="K48" s="106">
        <v>0</v>
      </c>
      <c r="L48" s="161">
        <v>6729.91</v>
      </c>
      <c r="M48" s="145"/>
      <c r="N48" s="145"/>
      <c r="O48" s="161">
        <v>6729.91</v>
      </c>
      <c r="P48" s="145"/>
      <c r="Q48" s="145"/>
      <c r="R48" s="161">
        <v>-6729.91</v>
      </c>
      <c r="S48" s="145"/>
      <c r="U48" s="161" t="s">
        <v>121</v>
      </c>
      <c r="V48" s="145"/>
      <c r="W48" s="161" t="s">
        <v>121</v>
      </c>
      <c r="X48" s="145"/>
    </row>
    <row r="49" spans="2:24" ht="24" customHeight="1" x14ac:dyDescent="0.2">
      <c r="B49" s="102" t="s">
        <v>289</v>
      </c>
      <c r="C49" s="150" t="s">
        <v>91</v>
      </c>
      <c r="D49" s="145"/>
      <c r="E49" s="145"/>
      <c r="F49" s="145"/>
      <c r="G49" s="150"/>
      <c r="H49" s="145"/>
      <c r="I49" s="106">
        <v>0</v>
      </c>
      <c r="J49" s="106">
        <v>0</v>
      </c>
      <c r="K49" s="106">
        <v>0</v>
      </c>
      <c r="L49" s="161">
        <v>6729.91</v>
      </c>
      <c r="M49" s="145"/>
      <c r="N49" s="145"/>
      <c r="O49" s="161">
        <v>6729.91</v>
      </c>
      <c r="P49" s="145"/>
      <c r="Q49" s="145"/>
      <c r="R49" s="161">
        <v>-6729.91</v>
      </c>
      <c r="S49" s="145"/>
      <c r="U49" s="161" t="s">
        <v>121</v>
      </c>
      <c r="V49" s="145"/>
      <c r="W49" s="161" t="s">
        <v>121</v>
      </c>
      <c r="X49" s="145"/>
    </row>
    <row r="50" spans="2:24" x14ac:dyDescent="0.2">
      <c r="B50" s="102" t="s">
        <v>290</v>
      </c>
      <c r="C50" s="150" t="s">
        <v>291</v>
      </c>
      <c r="D50" s="145"/>
      <c r="E50" s="145"/>
      <c r="F50" s="145"/>
      <c r="G50" s="150"/>
      <c r="H50" s="145"/>
      <c r="I50" s="106">
        <v>0</v>
      </c>
      <c r="J50" s="106">
        <v>90</v>
      </c>
      <c r="K50" s="106">
        <v>0</v>
      </c>
      <c r="L50" s="161">
        <v>90.5</v>
      </c>
      <c r="M50" s="145"/>
      <c r="N50" s="145"/>
      <c r="O50" s="161">
        <v>90.5</v>
      </c>
      <c r="P50" s="145"/>
      <c r="Q50" s="145"/>
      <c r="R50" s="161">
        <v>-0.5</v>
      </c>
      <c r="S50" s="145"/>
      <c r="U50" s="161" t="s">
        <v>121</v>
      </c>
      <c r="V50" s="145"/>
      <c r="W50" s="161">
        <f t="shared" si="1"/>
        <v>1.0055555555555555</v>
      </c>
      <c r="X50" s="145"/>
    </row>
    <row r="51" spans="2:24" x14ac:dyDescent="0.2">
      <c r="B51" s="102" t="s">
        <v>292</v>
      </c>
      <c r="C51" s="150" t="s">
        <v>30</v>
      </c>
      <c r="D51" s="145"/>
      <c r="E51" s="145"/>
      <c r="F51" s="145"/>
      <c r="G51" s="150"/>
      <c r="H51" s="145"/>
      <c r="I51" s="106">
        <v>0</v>
      </c>
      <c r="J51" s="106">
        <v>90</v>
      </c>
      <c r="K51" s="106">
        <v>0</v>
      </c>
      <c r="L51" s="161">
        <v>90.5</v>
      </c>
      <c r="M51" s="145"/>
      <c r="N51" s="145"/>
      <c r="O51" s="161">
        <v>90.5</v>
      </c>
      <c r="P51" s="145"/>
      <c r="Q51" s="145"/>
      <c r="R51" s="161">
        <v>-0.5</v>
      </c>
      <c r="S51" s="145"/>
      <c r="U51" s="161" t="s">
        <v>121</v>
      </c>
      <c r="V51" s="145"/>
      <c r="W51" s="161">
        <f t="shared" si="1"/>
        <v>1.0055555555555555</v>
      </c>
      <c r="X51" s="145"/>
    </row>
    <row r="52" spans="2:24" x14ac:dyDescent="0.2">
      <c r="B52" s="102" t="s">
        <v>294</v>
      </c>
      <c r="C52" s="150" t="s">
        <v>94</v>
      </c>
      <c r="D52" s="145"/>
      <c r="E52" s="145"/>
      <c r="F52" s="145"/>
      <c r="G52" s="150"/>
      <c r="H52" s="145"/>
      <c r="I52" s="106">
        <v>0</v>
      </c>
      <c r="J52" s="106">
        <v>90</v>
      </c>
      <c r="K52" s="106">
        <v>0</v>
      </c>
      <c r="L52" s="161">
        <v>90.5</v>
      </c>
      <c r="M52" s="145"/>
      <c r="N52" s="145"/>
      <c r="O52" s="161">
        <v>90.5</v>
      </c>
      <c r="P52" s="145"/>
      <c r="Q52" s="145"/>
      <c r="R52" s="161">
        <v>-0.5</v>
      </c>
      <c r="S52" s="145"/>
      <c r="U52" s="161" t="s">
        <v>121</v>
      </c>
      <c r="V52" s="145"/>
      <c r="W52" s="161">
        <f t="shared" si="1"/>
        <v>1.0055555555555555</v>
      </c>
      <c r="X52" s="145"/>
    </row>
    <row r="53" spans="2:24" x14ac:dyDescent="0.2">
      <c r="B53" s="102" t="s">
        <v>173</v>
      </c>
      <c r="C53" s="150" t="s">
        <v>174</v>
      </c>
      <c r="D53" s="145"/>
      <c r="E53" s="145"/>
      <c r="F53" s="145"/>
      <c r="G53" s="150"/>
      <c r="H53" s="145"/>
      <c r="I53" s="106">
        <v>0</v>
      </c>
      <c r="J53" s="106">
        <v>2000</v>
      </c>
      <c r="K53" s="106">
        <v>1882.11</v>
      </c>
      <c r="L53" s="161">
        <v>0</v>
      </c>
      <c r="M53" s="145"/>
      <c r="N53" s="145"/>
      <c r="O53" s="161">
        <v>1882.11</v>
      </c>
      <c r="P53" s="145"/>
      <c r="Q53" s="145"/>
      <c r="R53" s="161">
        <v>117.89</v>
      </c>
      <c r="S53" s="145"/>
      <c r="U53" s="161" t="s">
        <v>121</v>
      </c>
      <c r="V53" s="145"/>
      <c r="W53" s="161">
        <f t="shared" si="1"/>
        <v>0.94105499999999997</v>
      </c>
      <c r="X53" s="145"/>
    </row>
    <row r="54" spans="2:24" ht="25.5" customHeight="1" x14ac:dyDescent="0.2">
      <c r="B54" s="102" t="s">
        <v>302</v>
      </c>
      <c r="C54" s="150" t="s">
        <v>99</v>
      </c>
      <c r="D54" s="145"/>
      <c r="E54" s="145"/>
      <c r="F54" s="145"/>
      <c r="G54" s="150"/>
      <c r="H54" s="145"/>
      <c r="I54" s="106">
        <v>0</v>
      </c>
      <c r="J54" s="106">
        <v>2000</v>
      </c>
      <c r="K54" s="106">
        <v>1882.11</v>
      </c>
      <c r="L54" s="161">
        <v>0</v>
      </c>
      <c r="M54" s="145"/>
      <c r="N54" s="145"/>
      <c r="O54" s="161">
        <v>1882.11</v>
      </c>
      <c r="P54" s="145"/>
      <c r="Q54" s="145"/>
      <c r="R54" s="161">
        <v>117.89</v>
      </c>
      <c r="S54" s="145"/>
      <c r="U54" s="161" t="s">
        <v>121</v>
      </c>
      <c r="V54" s="145"/>
      <c r="W54" s="161">
        <f t="shared" si="1"/>
        <v>0.94105499999999997</v>
      </c>
      <c r="X54" s="145"/>
    </row>
    <row r="55" spans="2:24" x14ac:dyDescent="0.2">
      <c r="B55" s="102" t="s">
        <v>304</v>
      </c>
      <c r="C55" s="150" t="s">
        <v>305</v>
      </c>
      <c r="D55" s="145"/>
      <c r="E55" s="145"/>
      <c r="F55" s="145"/>
      <c r="G55" s="150"/>
      <c r="H55" s="145"/>
      <c r="I55" s="106">
        <v>0</v>
      </c>
      <c r="J55" s="106">
        <v>2000</v>
      </c>
      <c r="K55" s="106">
        <v>1882.11</v>
      </c>
      <c r="L55" s="161">
        <v>0</v>
      </c>
      <c r="M55" s="145"/>
      <c r="N55" s="145"/>
      <c r="O55" s="161">
        <v>1882.11</v>
      </c>
      <c r="P55" s="145"/>
      <c r="Q55" s="145"/>
      <c r="R55" s="161">
        <v>117.89</v>
      </c>
      <c r="S55" s="145"/>
      <c r="U55" s="161" t="s">
        <v>121</v>
      </c>
      <c r="V55" s="145"/>
      <c r="W55" s="161">
        <f t="shared" si="1"/>
        <v>0.94105499999999997</v>
      </c>
      <c r="X55" s="145"/>
    </row>
    <row r="56" spans="2:24" x14ac:dyDescent="0.2">
      <c r="B56" s="102" t="s">
        <v>306</v>
      </c>
      <c r="C56" s="150" t="s">
        <v>102</v>
      </c>
      <c r="D56" s="145"/>
      <c r="E56" s="145"/>
      <c r="F56" s="145"/>
      <c r="G56" s="150"/>
      <c r="H56" s="145"/>
      <c r="I56" s="106">
        <v>0</v>
      </c>
      <c r="J56" s="106">
        <v>2000</v>
      </c>
      <c r="K56" s="106">
        <v>1882.11</v>
      </c>
      <c r="L56" s="161">
        <v>0</v>
      </c>
      <c r="M56" s="145"/>
      <c r="N56" s="145"/>
      <c r="O56" s="161">
        <v>1882.11</v>
      </c>
      <c r="P56" s="145"/>
      <c r="Q56" s="145"/>
      <c r="R56" s="161">
        <v>117.89</v>
      </c>
      <c r="S56" s="145"/>
      <c r="U56" s="161" t="s">
        <v>121</v>
      </c>
      <c r="V56" s="145"/>
      <c r="W56" s="161">
        <f t="shared" si="1"/>
        <v>0.94105499999999997</v>
      </c>
      <c r="X56" s="145"/>
    </row>
    <row r="57" spans="2:24" ht="24.75" customHeight="1" x14ac:dyDescent="0.2">
      <c r="B57" s="111" t="s">
        <v>334</v>
      </c>
      <c r="C57" s="170" t="s">
        <v>335</v>
      </c>
      <c r="D57" s="145"/>
      <c r="E57" s="145"/>
      <c r="F57" s="145"/>
      <c r="G57" s="170"/>
      <c r="H57" s="145"/>
      <c r="I57" s="112">
        <v>224413.72</v>
      </c>
      <c r="J57" s="112">
        <v>237740</v>
      </c>
      <c r="K57" s="112">
        <v>50519.15</v>
      </c>
      <c r="L57" s="171">
        <v>185003.28</v>
      </c>
      <c r="M57" s="145"/>
      <c r="N57" s="145"/>
      <c r="O57" s="171">
        <v>235522.43</v>
      </c>
      <c r="P57" s="145"/>
      <c r="Q57" s="145"/>
      <c r="R57" s="171">
        <v>2217.5700000000002</v>
      </c>
      <c r="S57" s="145"/>
      <c r="U57" s="171">
        <f t="shared" si="0"/>
        <v>1.0495010287249817</v>
      </c>
      <c r="V57" s="145"/>
      <c r="W57" s="171">
        <f t="shared" si="1"/>
        <v>0.99067228905527038</v>
      </c>
      <c r="X57" s="145"/>
    </row>
    <row r="58" spans="2:24" x14ac:dyDescent="0.2">
      <c r="B58" s="127" t="s">
        <v>624</v>
      </c>
      <c r="C58" s="192" t="s">
        <v>625</v>
      </c>
      <c r="D58" s="145"/>
      <c r="E58" s="145"/>
      <c r="F58" s="145"/>
      <c r="G58" s="192"/>
      <c r="H58" s="145"/>
      <c r="I58" s="128">
        <v>159246.82</v>
      </c>
      <c r="J58" s="128">
        <v>172540</v>
      </c>
      <c r="K58" s="128">
        <v>17919.150000000001</v>
      </c>
      <c r="L58" s="189">
        <v>152151.26</v>
      </c>
      <c r="M58" s="145"/>
      <c r="N58" s="145"/>
      <c r="O58" s="189">
        <v>170070.41</v>
      </c>
      <c r="P58" s="145"/>
      <c r="Q58" s="145"/>
      <c r="R58" s="189">
        <v>2469.59</v>
      </c>
      <c r="S58" s="145"/>
      <c r="U58" s="189">
        <f t="shared" si="0"/>
        <v>1.0679673854711824</v>
      </c>
      <c r="V58" s="145"/>
      <c r="W58" s="189">
        <f t="shared" si="1"/>
        <v>0.98568685522197752</v>
      </c>
      <c r="X58" s="145"/>
    </row>
    <row r="59" spans="2:24" ht="22.5" x14ac:dyDescent="0.2">
      <c r="B59" s="129" t="s">
        <v>632</v>
      </c>
      <c r="C59" s="190" t="s">
        <v>633</v>
      </c>
      <c r="D59" s="145"/>
      <c r="E59" s="145"/>
      <c r="F59" s="145"/>
      <c r="G59" s="190"/>
      <c r="H59" s="145"/>
      <c r="I59" s="130">
        <v>159246.82</v>
      </c>
      <c r="J59" s="130">
        <v>172540</v>
      </c>
      <c r="K59" s="130">
        <v>17919.150000000001</v>
      </c>
      <c r="L59" s="191">
        <v>152151.26</v>
      </c>
      <c r="M59" s="145"/>
      <c r="N59" s="145"/>
      <c r="O59" s="191">
        <v>170070.41</v>
      </c>
      <c r="P59" s="145"/>
      <c r="Q59" s="145"/>
      <c r="R59" s="191">
        <v>2469.59</v>
      </c>
      <c r="S59" s="145"/>
      <c r="U59" s="191">
        <f t="shared" si="0"/>
        <v>1.0679673854711824</v>
      </c>
      <c r="V59" s="145"/>
      <c r="W59" s="191">
        <f t="shared" si="1"/>
        <v>0.98568685522197752</v>
      </c>
      <c r="X59" s="145"/>
    </row>
    <row r="60" spans="2:24" x14ac:dyDescent="0.2">
      <c r="B60" s="102" t="s">
        <v>172</v>
      </c>
      <c r="C60" s="150" t="s">
        <v>96</v>
      </c>
      <c r="D60" s="145"/>
      <c r="E60" s="145"/>
      <c r="F60" s="145"/>
      <c r="G60" s="150"/>
      <c r="H60" s="145"/>
      <c r="I60" s="106">
        <v>39816.839999999997</v>
      </c>
      <c r="J60" s="106">
        <v>51760</v>
      </c>
      <c r="K60" s="106">
        <v>0</v>
      </c>
      <c r="L60" s="161">
        <v>51761.9</v>
      </c>
      <c r="M60" s="145"/>
      <c r="N60" s="145"/>
      <c r="O60" s="161">
        <v>51761.9</v>
      </c>
      <c r="P60" s="145"/>
      <c r="Q60" s="145"/>
      <c r="R60" s="161">
        <v>-1.9</v>
      </c>
      <c r="S60" s="145"/>
      <c r="U60" s="161">
        <f t="shared" si="0"/>
        <v>1.3000002009200129</v>
      </c>
      <c r="V60" s="145"/>
      <c r="W60" s="161">
        <f t="shared" si="1"/>
        <v>1.0000367078825347</v>
      </c>
      <c r="X60" s="145"/>
    </row>
    <row r="61" spans="2:24" x14ac:dyDescent="0.2">
      <c r="B61" s="102" t="s">
        <v>241</v>
      </c>
      <c r="C61" s="150" t="s">
        <v>52</v>
      </c>
      <c r="D61" s="145"/>
      <c r="E61" s="145"/>
      <c r="F61" s="145"/>
      <c r="G61" s="150"/>
      <c r="H61" s="145"/>
      <c r="I61" s="106">
        <v>39816.839999999997</v>
      </c>
      <c r="J61" s="106">
        <v>51760</v>
      </c>
      <c r="K61" s="106">
        <v>0</v>
      </c>
      <c r="L61" s="161">
        <v>51761.9</v>
      </c>
      <c r="M61" s="145"/>
      <c r="N61" s="145"/>
      <c r="O61" s="161">
        <v>51761.9</v>
      </c>
      <c r="P61" s="145"/>
      <c r="Q61" s="145"/>
      <c r="R61" s="161">
        <v>-1.9</v>
      </c>
      <c r="S61" s="145"/>
      <c r="U61" s="161">
        <f t="shared" si="0"/>
        <v>1.3000002009200129</v>
      </c>
      <c r="V61" s="145"/>
      <c r="W61" s="161">
        <f t="shared" si="1"/>
        <v>1.0000367078825347</v>
      </c>
      <c r="X61" s="145"/>
    </row>
    <row r="62" spans="2:24" x14ac:dyDescent="0.2">
      <c r="B62" s="107">
        <v>322</v>
      </c>
      <c r="C62" s="150" t="s">
        <v>58</v>
      </c>
      <c r="D62" s="145"/>
      <c r="E62" s="145"/>
      <c r="F62" s="145"/>
      <c r="G62" s="102"/>
      <c r="I62" s="106">
        <v>145.69</v>
      </c>
      <c r="J62" s="106">
        <v>51760</v>
      </c>
      <c r="K62" s="106">
        <v>0</v>
      </c>
      <c r="L62" s="161">
        <v>51761.9</v>
      </c>
      <c r="M62" s="161"/>
      <c r="N62" s="161"/>
      <c r="O62" s="161">
        <v>51761.9</v>
      </c>
      <c r="P62" s="161"/>
      <c r="Q62" s="161"/>
      <c r="R62" s="161">
        <v>0</v>
      </c>
      <c r="S62" s="161"/>
      <c r="U62" s="161" t="s">
        <v>121</v>
      </c>
      <c r="V62" s="161"/>
      <c r="W62" s="161" t="s">
        <v>121</v>
      </c>
      <c r="X62" s="161"/>
    </row>
    <row r="63" spans="2:24" ht="23.25" customHeight="1" x14ac:dyDescent="0.2">
      <c r="B63" s="107">
        <v>3224</v>
      </c>
      <c r="C63" s="150" t="s">
        <v>252</v>
      </c>
      <c r="D63" s="145"/>
      <c r="E63" s="145"/>
      <c r="F63" s="145"/>
      <c r="G63" s="102"/>
      <c r="I63" s="106">
        <v>145.69</v>
      </c>
      <c r="J63" s="106">
        <v>51760</v>
      </c>
      <c r="K63" s="106">
        <v>0</v>
      </c>
      <c r="L63" s="161">
        <v>51761.9</v>
      </c>
      <c r="M63" s="161"/>
      <c r="N63" s="161"/>
      <c r="O63" s="161">
        <v>51761.9</v>
      </c>
      <c r="P63" s="161"/>
      <c r="Q63" s="161"/>
      <c r="R63" s="161">
        <v>0</v>
      </c>
      <c r="S63" s="161"/>
      <c r="U63" s="161" t="s">
        <v>121</v>
      </c>
      <c r="V63" s="161"/>
      <c r="W63" s="161" t="s">
        <v>121</v>
      </c>
      <c r="X63" s="161"/>
    </row>
    <row r="64" spans="2:24" x14ac:dyDescent="0.2">
      <c r="B64" s="102" t="s">
        <v>255</v>
      </c>
      <c r="C64" s="150" t="s">
        <v>65</v>
      </c>
      <c r="D64" s="145"/>
      <c r="E64" s="145"/>
      <c r="F64" s="145"/>
      <c r="G64" s="150"/>
      <c r="H64" s="145"/>
      <c r="I64" s="106">
        <v>39671.15</v>
      </c>
      <c r="J64" s="106">
        <v>51760</v>
      </c>
      <c r="K64" s="106">
        <v>0</v>
      </c>
      <c r="L64" s="161">
        <v>51761.9</v>
      </c>
      <c r="M64" s="145"/>
      <c r="N64" s="145"/>
      <c r="O64" s="161">
        <v>51761.9</v>
      </c>
      <c r="P64" s="145"/>
      <c r="Q64" s="145"/>
      <c r="R64" s="161">
        <v>-1.9</v>
      </c>
      <c r="S64" s="145"/>
      <c r="U64" s="161">
        <f t="shared" si="0"/>
        <v>1.3047743763414976</v>
      </c>
      <c r="V64" s="145"/>
      <c r="W64" s="161">
        <f t="shared" si="1"/>
        <v>1.0000367078825347</v>
      </c>
      <c r="X64" s="145"/>
    </row>
    <row r="65" spans="2:24" ht="24" customHeight="1" x14ac:dyDescent="0.2">
      <c r="B65" s="102" t="s">
        <v>257</v>
      </c>
      <c r="C65" s="150" t="s">
        <v>258</v>
      </c>
      <c r="D65" s="145"/>
      <c r="E65" s="145"/>
      <c r="F65" s="145"/>
      <c r="G65" s="150"/>
      <c r="H65" s="145"/>
      <c r="I65" s="106">
        <v>39671.15</v>
      </c>
      <c r="J65" s="106">
        <v>51760</v>
      </c>
      <c r="K65" s="106">
        <v>0</v>
      </c>
      <c r="L65" s="161">
        <v>50159.53</v>
      </c>
      <c r="M65" s="145"/>
      <c r="N65" s="145"/>
      <c r="O65" s="161">
        <v>50159.53</v>
      </c>
      <c r="P65" s="145"/>
      <c r="Q65" s="145"/>
      <c r="R65" s="161">
        <v>1600.47</v>
      </c>
      <c r="S65" s="145"/>
      <c r="U65" s="161">
        <f t="shared" si="0"/>
        <v>1.2643830592256589</v>
      </c>
      <c r="V65" s="145"/>
      <c r="W65" s="161">
        <f t="shared" si="1"/>
        <v>0.96907901854714062</v>
      </c>
      <c r="X65" s="145"/>
    </row>
    <row r="66" spans="2:24" x14ac:dyDescent="0.2">
      <c r="B66" s="102" t="s">
        <v>265</v>
      </c>
      <c r="C66" s="150" t="s">
        <v>73</v>
      </c>
      <c r="D66" s="145"/>
      <c r="E66" s="145"/>
      <c r="F66" s="145"/>
      <c r="G66" s="150"/>
      <c r="H66" s="145"/>
      <c r="I66" s="106">
        <v>0</v>
      </c>
      <c r="J66" s="106">
        <v>0</v>
      </c>
      <c r="K66" s="106">
        <v>0</v>
      </c>
      <c r="L66" s="161">
        <v>1602.37</v>
      </c>
      <c r="M66" s="145"/>
      <c r="N66" s="145"/>
      <c r="O66" s="161">
        <v>1602.37</v>
      </c>
      <c r="P66" s="145"/>
      <c r="Q66" s="145"/>
      <c r="R66" s="161">
        <v>-1602.37</v>
      </c>
      <c r="S66" s="145"/>
      <c r="U66" s="161" t="s">
        <v>121</v>
      </c>
      <c r="V66" s="145"/>
      <c r="W66" s="161" t="s">
        <v>121</v>
      </c>
      <c r="X66" s="145"/>
    </row>
    <row r="67" spans="2:24" x14ac:dyDescent="0.2">
      <c r="B67" s="102" t="s">
        <v>173</v>
      </c>
      <c r="C67" s="150" t="s">
        <v>174</v>
      </c>
      <c r="D67" s="145"/>
      <c r="E67" s="145"/>
      <c r="F67" s="145"/>
      <c r="G67" s="150"/>
      <c r="H67" s="145"/>
      <c r="I67" s="106">
        <v>119429.97</v>
      </c>
      <c r="J67" s="106">
        <v>120780</v>
      </c>
      <c r="K67" s="106">
        <v>17919.150000000001</v>
      </c>
      <c r="L67" s="161">
        <v>100389.36</v>
      </c>
      <c r="M67" s="145"/>
      <c r="N67" s="145"/>
      <c r="O67" s="161">
        <v>118308.51</v>
      </c>
      <c r="P67" s="145"/>
      <c r="Q67" s="145"/>
      <c r="R67" s="161">
        <v>2471.4899999999998</v>
      </c>
      <c r="S67" s="145"/>
      <c r="U67" s="161">
        <f t="shared" si="0"/>
        <v>0.99060989465207094</v>
      </c>
      <c r="V67" s="145"/>
      <c r="W67" s="161">
        <f t="shared" si="1"/>
        <v>0.97953725782414303</v>
      </c>
      <c r="X67" s="145"/>
    </row>
    <row r="68" spans="2:24" ht="23.25" customHeight="1" x14ac:dyDescent="0.2">
      <c r="B68" s="102" t="s">
        <v>298</v>
      </c>
      <c r="C68" s="150" t="s">
        <v>97</v>
      </c>
      <c r="D68" s="145"/>
      <c r="E68" s="145"/>
      <c r="F68" s="145"/>
      <c r="G68" s="150"/>
      <c r="H68" s="145"/>
      <c r="I68" s="106">
        <v>1795.74</v>
      </c>
      <c r="J68" s="106">
        <v>730</v>
      </c>
      <c r="K68" s="106">
        <v>0</v>
      </c>
      <c r="L68" s="161">
        <v>1149.6199999999999</v>
      </c>
      <c r="M68" s="145"/>
      <c r="N68" s="145"/>
      <c r="O68" s="161">
        <v>1149.6199999999999</v>
      </c>
      <c r="P68" s="145"/>
      <c r="Q68" s="145"/>
      <c r="R68" s="161">
        <v>-419.62</v>
      </c>
      <c r="S68" s="145"/>
      <c r="U68" s="161">
        <f t="shared" si="0"/>
        <v>0.64019290097675607</v>
      </c>
      <c r="V68" s="145"/>
      <c r="W68" s="161">
        <f t="shared" si="1"/>
        <v>1.574821917808219</v>
      </c>
      <c r="X68" s="145"/>
    </row>
    <row r="69" spans="2:24" x14ac:dyDescent="0.2">
      <c r="B69" s="102" t="s">
        <v>299</v>
      </c>
      <c r="C69" s="150" t="s">
        <v>300</v>
      </c>
      <c r="D69" s="145"/>
      <c r="E69" s="145"/>
      <c r="F69" s="145"/>
      <c r="G69" s="150"/>
      <c r="H69" s="145"/>
      <c r="I69" s="106">
        <v>1795.74</v>
      </c>
      <c r="J69" s="106">
        <v>730</v>
      </c>
      <c r="K69" s="106">
        <v>0</v>
      </c>
      <c r="L69" s="161">
        <v>1149.6199999999999</v>
      </c>
      <c r="M69" s="145"/>
      <c r="N69" s="145"/>
      <c r="O69" s="161">
        <v>1149.6199999999999</v>
      </c>
      <c r="P69" s="145"/>
      <c r="Q69" s="145"/>
      <c r="R69" s="161">
        <v>-419.62</v>
      </c>
      <c r="S69" s="145"/>
      <c r="U69" s="161">
        <f t="shared" si="0"/>
        <v>0.64019290097675607</v>
      </c>
      <c r="V69" s="145"/>
      <c r="W69" s="161">
        <f t="shared" si="1"/>
        <v>1.574821917808219</v>
      </c>
      <c r="X69" s="145"/>
    </row>
    <row r="70" spans="2:24" x14ac:dyDescent="0.2">
      <c r="B70" s="102" t="s">
        <v>301</v>
      </c>
      <c r="C70" s="150" t="s">
        <v>98</v>
      </c>
      <c r="D70" s="145"/>
      <c r="E70" s="145"/>
      <c r="F70" s="145"/>
      <c r="G70" s="150"/>
      <c r="H70" s="145"/>
      <c r="I70" s="106">
        <v>1795.74</v>
      </c>
      <c r="J70" s="106">
        <v>730</v>
      </c>
      <c r="K70" s="106">
        <v>0</v>
      </c>
      <c r="L70" s="161">
        <v>1149.6199999999999</v>
      </c>
      <c r="M70" s="145"/>
      <c r="N70" s="145"/>
      <c r="O70" s="161">
        <v>1149.6199999999999</v>
      </c>
      <c r="P70" s="145"/>
      <c r="Q70" s="145"/>
      <c r="R70" s="161">
        <v>-419.62</v>
      </c>
      <c r="S70" s="145"/>
      <c r="U70" s="161">
        <f t="shared" si="0"/>
        <v>0.64019290097675607</v>
      </c>
      <c r="V70" s="145"/>
      <c r="W70" s="161">
        <f t="shared" si="1"/>
        <v>1.574821917808219</v>
      </c>
      <c r="X70" s="145"/>
    </row>
    <row r="71" spans="2:24" ht="24" customHeight="1" x14ac:dyDescent="0.2">
      <c r="B71" s="102" t="s">
        <v>302</v>
      </c>
      <c r="C71" s="150" t="s">
        <v>99</v>
      </c>
      <c r="D71" s="145"/>
      <c r="E71" s="145"/>
      <c r="F71" s="145"/>
      <c r="G71" s="150"/>
      <c r="H71" s="145"/>
      <c r="I71" s="106">
        <v>110591.63</v>
      </c>
      <c r="J71" s="106">
        <v>29890</v>
      </c>
      <c r="K71" s="106">
        <v>17919.150000000001</v>
      </c>
      <c r="L71" s="161">
        <v>69753.929999999993</v>
      </c>
      <c r="M71" s="145"/>
      <c r="N71" s="145"/>
      <c r="O71" s="161">
        <v>87673.08</v>
      </c>
      <c r="P71" s="145"/>
      <c r="Q71" s="145"/>
      <c r="R71" s="161">
        <v>-57783.08</v>
      </c>
      <c r="S71" s="145"/>
      <c r="U71" s="161">
        <f t="shared" si="0"/>
        <v>0.79276415403227163</v>
      </c>
      <c r="V71" s="145"/>
      <c r="W71" s="161">
        <f t="shared" si="1"/>
        <v>2.9331910337905653</v>
      </c>
      <c r="X71" s="145"/>
    </row>
    <row r="72" spans="2:24" x14ac:dyDescent="0.2">
      <c r="B72" s="102" t="s">
        <v>304</v>
      </c>
      <c r="C72" s="150" t="s">
        <v>305</v>
      </c>
      <c r="D72" s="145"/>
      <c r="E72" s="145"/>
      <c r="F72" s="145"/>
      <c r="G72" s="150"/>
      <c r="H72" s="145"/>
      <c r="I72" s="106">
        <v>70194.13</v>
      </c>
      <c r="J72" s="106">
        <v>29890</v>
      </c>
      <c r="K72" s="106">
        <v>17919.150000000001</v>
      </c>
      <c r="L72" s="161">
        <v>69753.929999999993</v>
      </c>
      <c r="M72" s="145"/>
      <c r="N72" s="145"/>
      <c r="O72" s="161">
        <v>87673.08</v>
      </c>
      <c r="P72" s="145"/>
      <c r="Q72" s="145"/>
      <c r="R72" s="161">
        <v>-57783.08</v>
      </c>
      <c r="S72" s="145"/>
      <c r="U72" s="161">
        <f t="shared" si="0"/>
        <v>1.2490087134066623</v>
      </c>
      <c r="V72" s="145"/>
      <c r="W72" s="161">
        <f t="shared" si="1"/>
        <v>2.9331910337905653</v>
      </c>
      <c r="X72" s="145"/>
    </row>
    <row r="73" spans="2:24" x14ac:dyDescent="0.2">
      <c r="B73" s="102" t="s">
        <v>306</v>
      </c>
      <c r="C73" s="150" t="s">
        <v>102</v>
      </c>
      <c r="D73" s="145"/>
      <c r="E73" s="145"/>
      <c r="F73" s="145"/>
      <c r="G73" s="150"/>
      <c r="H73" s="145"/>
      <c r="I73" s="106">
        <v>19800.5</v>
      </c>
      <c r="J73" s="106">
        <v>11970</v>
      </c>
      <c r="K73" s="106">
        <v>0</v>
      </c>
      <c r="L73" s="161">
        <v>9903.14</v>
      </c>
      <c r="M73" s="145"/>
      <c r="N73" s="145"/>
      <c r="O73" s="161">
        <v>9903.14</v>
      </c>
      <c r="P73" s="145"/>
      <c r="Q73" s="145"/>
      <c r="R73" s="161">
        <v>2066.86</v>
      </c>
      <c r="S73" s="145"/>
      <c r="U73" s="161">
        <f t="shared" si="0"/>
        <v>0.50014595591020428</v>
      </c>
      <c r="V73" s="145"/>
      <c r="W73" s="161">
        <f t="shared" si="1"/>
        <v>0.82732999164578103</v>
      </c>
      <c r="X73" s="145"/>
    </row>
    <row r="74" spans="2:24" x14ac:dyDescent="0.2">
      <c r="B74" s="102" t="s">
        <v>307</v>
      </c>
      <c r="C74" s="150" t="s">
        <v>103</v>
      </c>
      <c r="D74" s="145"/>
      <c r="E74" s="145"/>
      <c r="F74" s="145"/>
      <c r="G74" s="150"/>
      <c r="H74" s="145"/>
      <c r="I74" s="106">
        <v>0</v>
      </c>
      <c r="J74" s="106">
        <v>0</v>
      </c>
      <c r="K74" s="106">
        <v>0</v>
      </c>
      <c r="L74" s="161">
        <v>17429.91</v>
      </c>
      <c r="M74" s="145"/>
      <c r="N74" s="145"/>
      <c r="O74" s="161">
        <v>17429.91</v>
      </c>
      <c r="P74" s="145"/>
      <c r="Q74" s="145"/>
      <c r="R74" s="161">
        <v>-17429.91</v>
      </c>
      <c r="S74" s="145"/>
      <c r="U74" s="161" t="s">
        <v>121</v>
      </c>
      <c r="V74" s="145"/>
      <c r="W74" s="161" t="s">
        <v>121</v>
      </c>
      <c r="X74" s="145"/>
    </row>
    <row r="75" spans="2:24" ht="19.5" customHeight="1" x14ac:dyDescent="0.2">
      <c r="B75" s="107">
        <v>4223</v>
      </c>
      <c r="C75" s="174" t="s">
        <v>104</v>
      </c>
      <c r="D75" s="174"/>
      <c r="E75" s="174"/>
      <c r="G75" s="102"/>
      <c r="I75" s="106">
        <v>4977.1099999999997</v>
      </c>
      <c r="J75" s="106"/>
      <c r="K75" s="106"/>
      <c r="L75" s="106"/>
      <c r="O75" s="106"/>
      <c r="R75" s="106"/>
      <c r="U75" s="161" t="s">
        <v>121</v>
      </c>
      <c r="V75" s="161"/>
      <c r="W75" s="161" t="s">
        <v>121</v>
      </c>
      <c r="X75" s="161"/>
    </row>
    <row r="76" spans="2:24" x14ac:dyDescent="0.2">
      <c r="B76" s="102" t="s">
        <v>309</v>
      </c>
      <c r="C76" s="150" t="s">
        <v>105</v>
      </c>
      <c r="D76" s="145"/>
      <c r="E76" s="145"/>
      <c r="F76" s="145"/>
      <c r="G76" s="150"/>
      <c r="H76" s="145"/>
      <c r="I76" s="106">
        <v>43977.34</v>
      </c>
      <c r="J76" s="106">
        <v>10620</v>
      </c>
      <c r="K76" s="106">
        <v>10617.82</v>
      </c>
      <c r="L76" s="161">
        <v>42420.88</v>
      </c>
      <c r="M76" s="145"/>
      <c r="N76" s="145"/>
      <c r="O76" s="161">
        <v>53038.7</v>
      </c>
      <c r="P76" s="145"/>
      <c r="Q76" s="145"/>
      <c r="R76" s="161">
        <v>-42418.7</v>
      </c>
      <c r="S76" s="145"/>
      <c r="U76" s="161">
        <f t="shared" si="0"/>
        <v>1.2060461137485805</v>
      </c>
      <c r="V76" s="145"/>
      <c r="W76" s="161">
        <f t="shared" si="1"/>
        <v>4.9942278719397359</v>
      </c>
      <c r="X76" s="145"/>
    </row>
    <row r="77" spans="2:24" ht="25.5" customHeight="1" x14ac:dyDescent="0.2">
      <c r="B77" s="102" t="s">
        <v>312</v>
      </c>
      <c r="C77" s="150" t="s">
        <v>108</v>
      </c>
      <c r="D77" s="145"/>
      <c r="E77" s="145"/>
      <c r="F77" s="145"/>
      <c r="G77" s="150"/>
      <c r="H77" s="145"/>
      <c r="I77" s="106">
        <v>1439.18</v>
      </c>
      <c r="J77" s="106">
        <v>7300</v>
      </c>
      <c r="K77" s="106">
        <v>7301.33</v>
      </c>
      <c r="L77" s="161">
        <v>0</v>
      </c>
      <c r="M77" s="145"/>
      <c r="N77" s="145"/>
      <c r="O77" s="161">
        <v>7301.33</v>
      </c>
      <c r="P77" s="145"/>
      <c r="Q77" s="145"/>
      <c r="R77" s="161">
        <v>-1.33</v>
      </c>
      <c r="S77" s="145"/>
      <c r="U77" s="161">
        <f t="shared" ref="U77:U140" si="2">O77/I77</f>
        <v>5.0732569935657805</v>
      </c>
      <c r="V77" s="145"/>
      <c r="W77" s="161">
        <f t="shared" ref="W77:W140" si="3">O77/J77</f>
        <v>1.000182191780822</v>
      </c>
      <c r="X77" s="145"/>
    </row>
    <row r="78" spans="2:24" x14ac:dyDescent="0.2">
      <c r="B78" s="102" t="s">
        <v>318</v>
      </c>
      <c r="C78" s="150" t="s">
        <v>112</v>
      </c>
      <c r="D78" s="145"/>
      <c r="E78" s="145"/>
      <c r="F78" s="145"/>
      <c r="G78" s="150"/>
      <c r="H78" s="145"/>
      <c r="I78" s="106">
        <v>40397.5</v>
      </c>
      <c r="J78" s="106">
        <v>0</v>
      </c>
      <c r="K78" s="106">
        <v>0</v>
      </c>
      <c r="L78" s="161">
        <v>0</v>
      </c>
      <c r="M78" s="145"/>
      <c r="N78" s="145"/>
      <c r="O78" s="161">
        <v>0</v>
      </c>
      <c r="P78" s="145"/>
      <c r="Q78" s="145"/>
      <c r="R78" s="161">
        <v>0</v>
      </c>
      <c r="S78" s="145"/>
      <c r="U78" s="161">
        <f t="shared" si="2"/>
        <v>0</v>
      </c>
      <c r="V78" s="145"/>
      <c r="W78" s="161" t="s">
        <v>121</v>
      </c>
      <c r="X78" s="145"/>
    </row>
    <row r="79" spans="2:24" x14ac:dyDescent="0.2">
      <c r="B79" s="102" t="s">
        <v>319</v>
      </c>
      <c r="C79" s="150" t="s">
        <v>113</v>
      </c>
      <c r="D79" s="145"/>
      <c r="E79" s="145"/>
      <c r="F79" s="145"/>
      <c r="G79" s="150"/>
      <c r="H79" s="145"/>
      <c r="I79" s="106">
        <v>40397.5</v>
      </c>
      <c r="J79" s="106">
        <v>0</v>
      </c>
      <c r="K79" s="106">
        <v>0</v>
      </c>
      <c r="L79" s="161">
        <v>0</v>
      </c>
      <c r="M79" s="145"/>
      <c r="N79" s="145"/>
      <c r="O79" s="161">
        <v>0</v>
      </c>
      <c r="P79" s="145"/>
      <c r="Q79" s="145"/>
      <c r="R79" s="161">
        <v>0</v>
      </c>
      <c r="S79" s="145"/>
      <c r="U79" s="161">
        <f t="shared" si="2"/>
        <v>0</v>
      </c>
      <c r="V79" s="145"/>
      <c r="W79" s="161" t="s">
        <v>121</v>
      </c>
      <c r="X79" s="145"/>
    </row>
    <row r="80" spans="2:24" x14ac:dyDescent="0.2">
      <c r="B80" s="102" t="s">
        <v>320</v>
      </c>
      <c r="C80" s="150" t="s">
        <v>114</v>
      </c>
      <c r="D80" s="145"/>
      <c r="E80" s="145"/>
      <c r="F80" s="145"/>
      <c r="G80" s="150"/>
      <c r="H80" s="145"/>
      <c r="I80" s="106">
        <v>0</v>
      </c>
      <c r="J80" s="106">
        <v>0</v>
      </c>
      <c r="K80" s="106">
        <v>0</v>
      </c>
      <c r="L80" s="161">
        <v>0</v>
      </c>
      <c r="M80" s="145"/>
      <c r="N80" s="145"/>
      <c r="O80" s="161">
        <v>0</v>
      </c>
      <c r="P80" s="145"/>
      <c r="Q80" s="145"/>
      <c r="R80" s="161">
        <v>0</v>
      </c>
      <c r="S80" s="145"/>
      <c r="U80" s="161" t="s">
        <v>121</v>
      </c>
      <c r="V80" s="145"/>
      <c r="W80" s="161" t="s">
        <v>121</v>
      </c>
      <c r="X80" s="145"/>
    </row>
    <row r="81" spans="2:24" ht="22.5" customHeight="1" x14ac:dyDescent="0.2">
      <c r="B81" s="102" t="s">
        <v>321</v>
      </c>
      <c r="C81" s="150" t="s">
        <v>322</v>
      </c>
      <c r="D81" s="145"/>
      <c r="E81" s="145"/>
      <c r="F81" s="145"/>
      <c r="G81" s="150"/>
      <c r="H81" s="145"/>
      <c r="I81" s="106">
        <v>7042.6</v>
      </c>
      <c r="J81" s="106">
        <v>90160</v>
      </c>
      <c r="K81" s="106">
        <v>0</v>
      </c>
      <c r="L81" s="161">
        <v>29485.81</v>
      </c>
      <c r="M81" s="145"/>
      <c r="N81" s="145"/>
      <c r="O81" s="161">
        <v>29485.81</v>
      </c>
      <c r="P81" s="145"/>
      <c r="Q81" s="145"/>
      <c r="R81" s="161">
        <v>60674.19</v>
      </c>
      <c r="S81" s="145"/>
      <c r="U81" s="161">
        <f t="shared" si="2"/>
        <v>4.1867790304717012</v>
      </c>
      <c r="V81" s="145"/>
      <c r="W81" s="161">
        <f t="shared" si="3"/>
        <v>0.32703870896184561</v>
      </c>
      <c r="X81" s="145"/>
    </row>
    <row r="82" spans="2:24" ht="23.25" customHeight="1" x14ac:dyDescent="0.2">
      <c r="B82" s="102" t="s">
        <v>323</v>
      </c>
      <c r="C82" s="150" t="s">
        <v>324</v>
      </c>
      <c r="D82" s="145"/>
      <c r="E82" s="145"/>
      <c r="F82" s="145"/>
      <c r="G82" s="150"/>
      <c r="H82" s="145"/>
      <c r="I82" s="106">
        <v>0</v>
      </c>
      <c r="J82" s="106">
        <v>25220</v>
      </c>
      <c r="K82" s="106">
        <v>0</v>
      </c>
      <c r="L82" s="161">
        <v>29485.81</v>
      </c>
      <c r="M82" s="145"/>
      <c r="N82" s="145"/>
      <c r="O82" s="161">
        <v>29485.81</v>
      </c>
      <c r="P82" s="145"/>
      <c r="Q82" s="145"/>
      <c r="R82" s="161">
        <v>-4265.8100000000004</v>
      </c>
      <c r="S82" s="145"/>
      <c r="U82" s="161" t="s">
        <v>121</v>
      </c>
      <c r="V82" s="145"/>
      <c r="W82" s="161">
        <f t="shared" si="3"/>
        <v>1.1691439333862015</v>
      </c>
      <c r="X82" s="145"/>
    </row>
    <row r="83" spans="2:24" ht="22.5" customHeight="1" x14ac:dyDescent="0.2">
      <c r="B83" s="102" t="s">
        <v>325</v>
      </c>
      <c r="C83" s="150" t="s">
        <v>324</v>
      </c>
      <c r="D83" s="145"/>
      <c r="E83" s="145"/>
      <c r="F83" s="145"/>
      <c r="G83" s="150"/>
      <c r="H83" s="145"/>
      <c r="I83" s="106">
        <v>0</v>
      </c>
      <c r="J83" s="106">
        <v>25220</v>
      </c>
      <c r="K83" s="106">
        <v>0</v>
      </c>
      <c r="L83" s="161">
        <v>29485.81</v>
      </c>
      <c r="M83" s="145"/>
      <c r="N83" s="145"/>
      <c r="O83" s="161">
        <v>29485.81</v>
      </c>
      <c r="P83" s="145"/>
      <c r="Q83" s="145"/>
      <c r="R83" s="161">
        <v>-4265.8100000000004</v>
      </c>
      <c r="S83" s="145"/>
      <c r="U83" s="161" t="s">
        <v>121</v>
      </c>
      <c r="V83" s="145"/>
      <c r="W83" s="161">
        <f t="shared" si="3"/>
        <v>1.1691439333862015</v>
      </c>
      <c r="X83" s="145"/>
    </row>
    <row r="84" spans="2:24" ht="23.25" customHeight="1" x14ac:dyDescent="0.2">
      <c r="B84" s="102" t="s">
        <v>326</v>
      </c>
      <c r="C84" s="150" t="s">
        <v>327</v>
      </c>
      <c r="D84" s="145"/>
      <c r="E84" s="145"/>
      <c r="F84" s="145"/>
      <c r="G84" s="150"/>
      <c r="H84" s="145"/>
      <c r="I84" s="106">
        <v>7042.6</v>
      </c>
      <c r="J84" s="106">
        <v>64940</v>
      </c>
      <c r="K84" s="106">
        <v>0</v>
      </c>
      <c r="L84" s="161">
        <v>0</v>
      </c>
      <c r="M84" s="145"/>
      <c r="N84" s="145"/>
      <c r="O84" s="161">
        <v>0</v>
      </c>
      <c r="P84" s="145"/>
      <c r="Q84" s="145"/>
      <c r="R84" s="161">
        <v>64940</v>
      </c>
      <c r="S84" s="145"/>
      <c r="U84" s="161">
        <f t="shared" si="2"/>
        <v>0</v>
      </c>
      <c r="V84" s="145"/>
      <c r="W84" s="161">
        <f t="shared" si="3"/>
        <v>0</v>
      </c>
      <c r="X84" s="145"/>
    </row>
    <row r="85" spans="2:24" ht="22.5" customHeight="1" x14ac:dyDescent="0.2">
      <c r="B85" s="102" t="s">
        <v>328</v>
      </c>
      <c r="C85" s="150" t="s">
        <v>327</v>
      </c>
      <c r="D85" s="145"/>
      <c r="E85" s="145"/>
      <c r="F85" s="145"/>
      <c r="G85" s="150"/>
      <c r="H85" s="145"/>
      <c r="I85" s="106">
        <v>7042.6</v>
      </c>
      <c r="J85" s="106">
        <v>64940</v>
      </c>
      <c r="K85" s="106">
        <v>0</v>
      </c>
      <c r="L85" s="161">
        <v>0</v>
      </c>
      <c r="M85" s="145"/>
      <c r="N85" s="145"/>
      <c r="O85" s="161">
        <v>0</v>
      </c>
      <c r="P85" s="145"/>
      <c r="Q85" s="145"/>
      <c r="R85" s="161">
        <v>64940</v>
      </c>
      <c r="S85" s="145"/>
      <c r="U85" s="161">
        <f t="shared" si="2"/>
        <v>0</v>
      </c>
      <c r="V85" s="145"/>
      <c r="W85" s="161">
        <f t="shared" si="3"/>
        <v>0</v>
      </c>
      <c r="X85" s="145"/>
    </row>
    <row r="86" spans="2:24" x14ac:dyDescent="0.2">
      <c r="B86" s="127" t="s">
        <v>628</v>
      </c>
      <c r="C86" s="192" t="s">
        <v>629</v>
      </c>
      <c r="D86" s="145"/>
      <c r="E86" s="145"/>
      <c r="F86" s="145"/>
      <c r="G86" s="192"/>
      <c r="H86" s="145"/>
      <c r="I86" s="128">
        <v>65166.9</v>
      </c>
      <c r="J86" s="128">
        <v>65200</v>
      </c>
      <c r="K86" s="128">
        <v>32600</v>
      </c>
      <c r="L86" s="189">
        <v>32852.019999999997</v>
      </c>
      <c r="M86" s="145"/>
      <c r="N86" s="145"/>
      <c r="O86" s="189">
        <v>65452.02</v>
      </c>
      <c r="P86" s="145"/>
      <c r="Q86" s="145"/>
      <c r="R86" s="189">
        <v>-252.02</v>
      </c>
      <c r="S86" s="145"/>
      <c r="U86" s="189">
        <f>O86/I86</f>
        <v>1.0043752273009763</v>
      </c>
      <c r="V86" s="145"/>
      <c r="W86" s="189">
        <f t="shared" si="3"/>
        <v>1.0038653374233129</v>
      </c>
      <c r="X86" s="145"/>
    </row>
    <row r="87" spans="2:24" ht="22.5" x14ac:dyDescent="0.2">
      <c r="B87" s="129" t="s">
        <v>630</v>
      </c>
      <c r="C87" s="190" t="s">
        <v>631</v>
      </c>
      <c r="D87" s="145"/>
      <c r="E87" s="145"/>
      <c r="F87" s="145"/>
      <c r="G87" s="190"/>
      <c r="H87" s="145"/>
      <c r="I87" s="130">
        <v>65166.9</v>
      </c>
      <c r="J87" s="130">
        <v>65200</v>
      </c>
      <c r="K87" s="130">
        <v>32600</v>
      </c>
      <c r="L87" s="191">
        <v>32852.019999999997</v>
      </c>
      <c r="M87" s="145"/>
      <c r="N87" s="145"/>
      <c r="O87" s="191">
        <v>65452.02</v>
      </c>
      <c r="P87" s="145"/>
      <c r="Q87" s="145"/>
      <c r="R87" s="191">
        <v>-252.02</v>
      </c>
      <c r="S87" s="145"/>
      <c r="U87" s="191">
        <f t="shared" si="2"/>
        <v>1.0043752273009763</v>
      </c>
      <c r="V87" s="145"/>
      <c r="W87" s="191">
        <f t="shared" si="3"/>
        <v>1.0038653374233129</v>
      </c>
      <c r="X87" s="145"/>
    </row>
    <row r="88" spans="2:24" x14ac:dyDescent="0.2">
      <c r="B88" s="102" t="s">
        <v>172</v>
      </c>
      <c r="C88" s="150" t="s">
        <v>96</v>
      </c>
      <c r="D88" s="145"/>
      <c r="E88" s="145"/>
      <c r="F88" s="145"/>
      <c r="G88" s="150"/>
      <c r="H88" s="145"/>
      <c r="I88" s="106">
        <v>65166.9</v>
      </c>
      <c r="J88" s="106">
        <v>65200</v>
      </c>
      <c r="K88" s="106">
        <v>32600</v>
      </c>
      <c r="L88" s="161">
        <v>30185.06</v>
      </c>
      <c r="M88" s="145"/>
      <c r="N88" s="145"/>
      <c r="O88" s="161">
        <v>62785.06</v>
      </c>
      <c r="P88" s="145"/>
      <c r="Q88" s="145"/>
      <c r="R88" s="161">
        <v>2414.94</v>
      </c>
      <c r="S88" s="145"/>
      <c r="U88" s="161">
        <f>O88/I88</f>
        <v>0.96345015644445253</v>
      </c>
      <c r="V88" s="145"/>
      <c r="W88" s="161">
        <f t="shared" si="3"/>
        <v>0.96296104294478524</v>
      </c>
      <c r="X88" s="145"/>
    </row>
    <row r="89" spans="2:24" x14ac:dyDescent="0.2">
      <c r="B89" s="102" t="s">
        <v>241</v>
      </c>
      <c r="C89" s="150" t="s">
        <v>52</v>
      </c>
      <c r="D89" s="145"/>
      <c r="E89" s="145"/>
      <c r="F89" s="145"/>
      <c r="G89" s="150"/>
      <c r="H89" s="145"/>
      <c r="I89" s="106">
        <v>64607.54</v>
      </c>
      <c r="J89" s="106">
        <v>64400</v>
      </c>
      <c r="K89" s="106">
        <v>32262.62</v>
      </c>
      <c r="L89" s="161">
        <v>29567.3</v>
      </c>
      <c r="M89" s="145"/>
      <c r="N89" s="145"/>
      <c r="O89" s="161">
        <v>61829.919999999998</v>
      </c>
      <c r="P89" s="145"/>
      <c r="Q89" s="145"/>
      <c r="R89" s="161">
        <v>2570.08</v>
      </c>
      <c r="S89" s="145"/>
      <c r="U89" s="161">
        <f t="shared" si="2"/>
        <v>0.95700780435224742</v>
      </c>
      <c r="V89" s="145"/>
      <c r="W89" s="161">
        <f t="shared" si="3"/>
        <v>0.96009192546583844</v>
      </c>
      <c r="X89" s="145"/>
    </row>
    <row r="90" spans="2:24" x14ac:dyDescent="0.2">
      <c r="B90" s="102" t="s">
        <v>242</v>
      </c>
      <c r="C90" s="150" t="s">
        <v>53</v>
      </c>
      <c r="D90" s="145"/>
      <c r="E90" s="145"/>
      <c r="F90" s="145"/>
      <c r="G90" s="150"/>
      <c r="H90" s="145"/>
      <c r="I90" s="106">
        <v>1850.42</v>
      </c>
      <c r="J90" s="106">
        <v>800</v>
      </c>
      <c r="K90" s="106">
        <v>800</v>
      </c>
      <c r="L90" s="161">
        <v>110</v>
      </c>
      <c r="M90" s="145"/>
      <c r="N90" s="145"/>
      <c r="O90" s="161">
        <v>910</v>
      </c>
      <c r="P90" s="145"/>
      <c r="Q90" s="145"/>
      <c r="R90" s="161">
        <v>-110</v>
      </c>
      <c r="S90" s="145"/>
      <c r="U90" s="161">
        <f t="shared" si="2"/>
        <v>0.49178024448503582</v>
      </c>
      <c r="V90" s="145"/>
      <c r="W90" s="161">
        <f t="shared" si="3"/>
        <v>1.1375</v>
      </c>
      <c r="X90" s="145"/>
    </row>
    <row r="91" spans="2:24" x14ac:dyDescent="0.2">
      <c r="B91" s="102" t="s">
        <v>243</v>
      </c>
      <c r="C91" s="150" t="s">
        <v>54</v>
      </c>
      <c r="D91" s="145"/>
      <c r="E91" s="145"/>
      <c r="F91" s="145"/>
      <c r="G91" s="150"/>
      <c r="H91" s="145"/>
      <c r="I91" s="106">
        <v>1592.94</v>
      </c>
      <c r="J91" s="106">
        <v>500</v>
      </c>
      <c r="K91" s="106">
        <v>500</v>
      </c>
      <c r="L91" s="161">
        <v>0</v>
      </c>
      <c r="M91" s="145"/>
      <c r="N91" s="145"/>
      <c r="O91" s="161">
        <v>500</v>
      </c>
      <c r="P91" s="145"/>
      <c r="Q91" s="145"/>
      <c r="R91" s="161">
        <v>0</v>
      </c>
      <c r="S91" s="145"/>
      <c r="U91" s="161">
        <f t="shared" si="2"/>
        <v>0.31388501764033799</v>
      </c>
      <c r="V91" s="145"/>
      <c r="W91" s="161">
        <f t="shared" si="3"/>
        <v>1</v>
      </c>
      <c r="X91" s="145"/>
    </row>
    <row r="92" spans="2:24" x14ac:dyDescent="0.2">
      <c r="B92" s="102" t="s">
        <v>245</v>
      </c>
      <c r="C92" s="150" t="s">
        <v>56</v>
      </c>
      <c r="D92" s="145"/>
      <c r="E92" s="145"/>
      <c r="F92" s="145"/>
      <c r="G92" s="150"/>
      <c r="H92" s="145"/>
      <c r="I92" s="106">
        <v>257.48</v>
      </c>
      <c r="J92" s="106">
        <v>300</v>
      </c>
      <c r="K92" s="106">
        <v>300</v>
      </c>
      <c r="L92" s="161">
        <v>110</v>
      </c>
      <c r="M92" s="145"/>
      <c r="N92" s="145"/>
      <c r="O92" s="161">
        <v>410</v>
      </c>
      <c r="P92" s="145"/>
      <c r="Q92" s="145"/>
      <c r="R92" s="161">
        <v>-110</v>
      </c>
      <c r="S92" s="145"/>
      <c r="U92" s="161">
        <f t="shared" si="2"/>
        <v>1.592356687898089</v>
      </c>
      <c r="V92" s="145"/>
      <c r="W92" s="161">
        <f t="shared" si="3"/>
        <v>1.3666666666666667</v>
      </c>
      <c r="X92" s="145"/>
    </row>
    <row r="93" spans="2:24" x14ac:dyDescent="0.2">
      <c r="B93" s="102" t="s">
        <v>247</v>
      </c>
      <c r="C93" s="150" t="s">
        <v>58</v>
      </c>
      <c r="D93" s="145"/>
      <c r="E93" s="145"/>
      <c r="F93" s="145"/>
      <c r="G93" s="150"/>
      <c r="H93" s="145"/>
      <c r="I93" s="106">
        <v>33324.53</v>
      </c>
      <c r="J93" s="106">
        <v>31900</v>
      </c>
      <c r="K93" s="106">
        <v>14504.52</v>
      </c>
      <c r="L93" s="161">
        <v>13800.49</v>
      </c>
      <c r="M93" s="145"/>
      <c r="N93" s="145"/>
      <c r="O93" s="161">
        <v>28305.01</v>
      </c>
      <c r="P93" s="145"/>
      <c r="Q93" s="145"/>
      <c r="R93" s="161">
        <v>3594.99</v>
      </c>
      <c r="S93" s="145"/>
      <c r="U93" s="161">
        <f t="shared" si="2"/>
        <v>0.84937461983709894</v>
      </c>
      <c r="V93" s="145"/>
      <c r="W93" s="161">
        <f t="shared" si="3"/>
        <v>0.88730438871473349</v>
      </c>
      <c r="X93" s="145"/>
    </row>
    <row r="94" spans="2:24" x14ac:dyDescent="0.2">
      <c r="B94" s="102" t="s">
        <v>248</v>
      </c>
      <c r="C94" s="150" t="s">
        <v>59</v>
      </c>
      <c r="D94" s="145"/>
      <c r="E94" s="145"/>
      <c r="F94" s="145"/>
      <c r="G94" s="150"/>
      <c r="H94" s="145"/>
      <c r="I94" s="106">
        <v>4105.91</v>
      </c>
      <c r="J94" s="106">
        <v>3600</v>
      </c>
      <c r="K94" s="106">
        <v>4356.47</v>
      </c>
      <c r="L94" s="161">
        <v>3496.1</v>
      </c>
      <c r="M94" s="145"/>
      <c r="N94" s="145"/>
      <c r="O94" s="161">
        <v>7852.57</v>
      </c>
      <c r="P94" s="145"/>
      <c r="Q94" s="145"/>
      <c r="R94" s="161">
        <v>-4252.57</v>
      </c>
      <c r="S94" s="145"/>
      <c r="U94" s="161">
        <f t="shared" si="2"/>
        <v>1.9125041708171879</v>
      </c>
      <c r="V94" s="145"/>
      <c r="W94" s="161">
        <f t="shared" si="3"/>
        <v>2.1812694444444443</v>
      </c>
      <c r="X94" s="145"/>
    </row>
    <row r="95" spans="2:24" x14ac:dyDescent="0.2">
      <c r="B95" s="102" t="s">
        <v>249</v>
      </c>
      <c r="C95" s="150" t="s">
        <v>60</v>
      </c>
      <c r="D95" s="145"/>
      <c r="E95" s="145"/>
      <c r="F95" s="145"/>
      <c r="G95" s="150"/>
      <c r="H95" s="145"/>
      <c r="I95" s="106">
        <v>0</v>
      </c>
      <c r="J95" s="106">
        <v>0</v>
      </c>
      <c r="K95" s="106">
        <v>0</v>
      </c>
      <c r="L95" s="161">
        <v>503.34</v>
      </c>
      <c r="M95" s="145"/>
      <c r="N95" s="145"/>
      <c r="O95" s="161">
        <v>503.34</v>
      </c>
      <c r="P95" s="145"/>
      <c r="Q95" s="145"/>
      <c r="R95" s="161">
        <v>-503.34</v>
      </c>
      <c r="S95" s="145"/>
      <c r="U95" s="161" t="s">
        <v>121</v>
      </c>
      <c r="V95" s="145"/>
      <c r="W95" s="161" t="s">
        <v>121</v>
      </c>
      <c r="X95" s="145"/>
    </row>
    <row r="96" spans="2:24" x14ac:dyDescent="0.2">
      <c r="B96" s="102" t="s">
        <v>250</v>
      </c>
      <c r="C96" s="150" t="s">
        <v>61</v>
      </c>
      <c r="D96" s="145"/>
      <c r="E96" s="145"/>
      <c r="F96" s="145"/>
      <c r="G96" s="150"/>
      <c r="H96" s="145"/>
      <c r="I96" s="106">
        <v>26482.14</v>
      </c>
      <c r="J96" s="106">
        <v>25500</v>
      </c>
      <c r="K96" s="106">
        <v>9455.92</v>
      </c>
      <c r="L96" s="161">
        <v>8539.31</v>
      </c>
      <c r="M96" s="145"/>
      <c r="N96" s="145"/>
      <c r="O96" s="161">
        <v>17995.23</v>
      </c>
      <c r="P96" s="145"/>
      <c r="Q96" s="145"/>
      <c r="R96" s="161">
        <v>7504.77</v>
      </c>
      <c r="S96" s="145"/>
      <c r="U96" s="161">
        <f t="shared" si="2"/>
        <v>0.67952325605105934</v>
      </c>
      <c r="V96" s="145"/>
      <c r="W96" s="161">
        <f t="shared" si="3"/>
        <v>0.70569529411764709</v>
      </c>
      <c r="X96" s="145"/>
    </row>
    <row r="97" spans="2:24" ht="21.75" customHeight="1" x14ac:dyDescent="0.2">
      <c r="B97" s="102" t="s">
        <v>251</v>
      </c>
      <c r="C97" s="150" t="s">
        <v>252</v>
      </c>
      <c r="D97" s="145"/>
      <c r="E97" s="145"/>
      <c r="F97" s="145"/>
      <c r="G97" s="150"/>
      <c r="H97" s="145"/>
      <c r="I97" s="106">
        <v>1914.39</v>
      </c>
      <c r="J97" s="106">
        <v>1900</v>
      </c>
      <c r="K97" s="106">
        <v>615.9</v>
      </c>
      <c r="L97" s="161">
        <v>384.1</v>
      </c>
      <c r="M97" s="145"/>
      <c r="N97" s="145"/>
      <c r="O97" s="161">
        <v>1000</v>
      </c>
      <c r="P97" s="145"/>
      <c r="Q97" s="145"/>
      <c r="R97" s="161">
        <v>900</v>
      </c>
      <c r="S97" s="145"/>
      <c r="U97" s="161">
        <f t="shared" si="2"/>
        <v>0.52235960279775806</v>
      </c>
      <c r="V97" s="145"/>
      <c r="W97" s="161">
        <f t="shared" si="3"/>
        <v>0.52631578947368418</v>
      </c>
      <c r="X97" s="145"/>
    </row>
    <row r="98" spans="2:24" x14ac:dyDescent="0.2">
      <c r="B98" s="102" t="s">
        <v>253</v>
      </c>
      <c r="C98" s="150" t="s">
        <v>63</v>
      </c>
      <c r="D98" s="145"/>
      <c r="E98" s="145"/>
      <c r="F98" s="145"/>
      <c r="G98" s="150"/>
      <c r="H98" s="145"/>
      <c r="I98" s="106">
        <v>775.63</v>
      </c>
      <c r="J98" s="106">
        <v>900</v>
      </c>
      <c r="K98" s="106">
        <v>76.23</v>
      </c>
      <c r="L98" s="161">
        <v>827.64</v>
      </c>
      <c r="M98" s="145"/>
      <c r="N98" s="145"/>
      <c r="O98" s="161">
        <v>903.87</v>
      </c>
      <c r="P98" s="145"/>
      <c r="Q98" s="145"/>
      <c r="R98" s="161">
        <v>-3.87</v>
      </c>
      <c r="S98" s="145"/>
      <c r="U98" s="161">
        <f t="shared" si="2"/>
        <v>1.16533656511481</v>
      </c>
      <c r="V98" s="145"/>
      <c r="W98" s="161">
        <f t="shared" si="3"/>
        <v>1.0043</v>
      </c>
      <c r="X98" s="145"/>
    </row>
    <row r="99" spans="2:24" x14ac:dyDescent="0.2">
      <c r="B99" s="102" t="s">
        <v>254</v>
      </c>
      <c r="C99" s="150" t="s">
        <v>64</v>
      </c>
      <c r="D99" s="145"/>
      <c r="E99" s="145"/>
      <c r="F99" s="145"/>
      <c r="G99" s="150"/>
      <c r="H99" s="145"/>
      <c r="I99" s="106">
        <v>46.45</v>
      </c>
      <c r="J99" s="106">
        <v>0</v>
      </c>
      <c r="K99" s="106">
        <v>0</v>
      </c>
      <c r="L99" s="161">
        <v>50</v>
      </c>
      <c r="M99" s="145"/>
      <c r="N99" s="145"/>
      <c r="O99" s="161">
        <v>50</v>
      </c>
      <c r="P99" s="145"/>
      <c r="Q99" s="145"/>
      <c r="R99" s="161">
        <v>-50</v>
      </c>
      <c r="S99" s="145"/>
      <c r="U99" s="161">
        <f t="shared" si="2"/>
        <v>1.0764262648008611</v>
      </c>
      <c r="V99" s="145"/>
      <c r="W99" s="161" t="s">
        <v>121</v>
      </c>
      <c r="X99" s="145"/>
    </row>
    <row r="100" spans="2:24" x14ac:dyDescent="0.2">
      <c r="B100" s="102" t="s">
        <v>255</v>
      </c>
      <c r="C100" s="150" t="s">
        <v>65</v>
      </c>
      <c r="D100" s="145"/>
      <c r="E100" s="145"/>
      <c r="F100" s="145"/>
      <c r="G100" s="150"/>
      <c r="H100" s="145"/>
      <c r="I100" s="106">
        <v>27910.46</v>
      </c>
      <c r="J100" s="106">
        <v>30200</v>
      </c>
      <c r="K100" s="106">
        <v>16642.3</v>
      </c>
      <c r="L100" s="161">
        <v>15251.47</v>
      </c>
      <c r="M100" s="145"/>
      <c r="N100" s="145"/>
      <c r="O100" s="161">
        <v>31893.77</v>
      </c>
      <c r="P100" s="145"/>
      <c r="Q100" s="145"/>
      <c r="R100" s="161">
        <v>-1693.77</v>
      </c>
      <c r="S100" s="145"/>
      <c r="U100" s="161">
        <f t="shared" si="2"/>
        <v>1.1427174614821827</v>
      </c>
      <c r="V100" s="145"/>
      <c r="W100" s="161">
        <f t="shared" si="3"/>
        <v>1.0560850993377484</v>
      </c>
      <c r="X100" s="145"/>
    </row>
    <row r="101" spans="2:24" x14ac:dyDescent="0.2">
      <c r="B101" s="102" t="s">
        <v>256</v>
      </c>
      <c r="C101" s="150" t="s">
        <v>66</v>
      </c>
      <c r="D101" s="145"/>
      <c r="E101" s="145"/>
      <c r="F101" s="145"/>
      <c r="G101" s="150"/>
      <c r="H101" s="145"/>
      <c r="I101" s="106">
        <v>9404.27</v>
      </c>
      <c r="J101" s="106">
        <v>11000</v>
      </c>
      <c r="K101" s="106">
        <v>5129.0600000000004</v>
      </c>
      <c r="L101" s="161">
        <v>3758.75</v>
      </c>
      <c r="M101" s="145"/>
      <c r="N101" s="145"/>
      <c r="O101" s="161">
        <v>8887.81</v>
      </c>
      <c r="P101" s="145"/>
      <c r="Q101" s="145"/>
      <c r="R101" s="161">
        <v>2112.19</v>
      </c>
      <c r="S101" s="145"/>
      <c r="U101" s="161">
        <f t="shared" si="2"/>
        <v>0.94508239342341294</v>
      </c>
      <c r="V101" s="145"/>
      <c r="W101" s="161">
        <f t="shared" si="3"/>
        <v>0.80798272727272724</v>
      </c>
      <c r="X101" s="145"/>
    </row>
    <row r="102" spans="2:24" ht="24" customHeight="1" x14ac:dyDescent="0.2">
      <c r="B102" s="102" t="s">
        <v>257</v>
      </c>
      <c r="C102" s="150" t="s">
        <v>258</v>
      </c>
      <c r="D102" s="145"/>
      <c r="E102" s="145"/>
      <c r="F102" s="145"/>
      <c r="G102" s="150"/>
      <c r="H102" s="145"/>
      <c r="I102" s="106">
        <v>427.98</v>
      </c>
      <c r="J102" s="106">
        <v>900</v>
      </c>
      <c r="K102" s="106">
        <v>23.3</v>
      </c>
      <c r="L102" s="161">
        <v>2573.13</v>
      </c>
      <c r="M102" s="145"/>
      <c r="N102" s="145"/>
      <c r="O102" s="161">
        <v>2596.4299999999998</v>
      </c>
      <c r="P102" s="145"/>
      <c r="Q102" s="145"/>
      <c r="R102" s="161">
        <v>-1696.43</v>
      </c>
      <c r="S102" s="145"/>
      <c r="U102" s="161">
        <f t="shared" si="2"/>
        <v>6.0667087247067615</v>
      </c>
      <c r="V102" s="145"/>
      <c r="W102" s="161">
        <f t="shared" si="3"/>
        <v>2.8849222222222219</v>
      </c>
      <c r="X102" s="145"/>
    </row>
    <row r="103" spans="2:24" x14ac:dyDescent="0.2">
      <c r="B103" s="102" t="s">
        <v>259</v>
      </c>
      <c r="C103" s="150" t="s">
        <v>68</v>
      </c>
      <c r="D103" s="145"/>
      <c r="E103" s="145"/>
      <c r="F103" s="145"/>
      <c r="G103" s="150"/>
      <c r="H103" s="145"/>
      <c r="I103" s="106">
        <v>127.41</v>
      </c>
      <c r="J103" s="106">
        <v>100</v>
      </c>
      <c r="K103" s="106">
        <v>63.72</v>
      </c>
      <c r="L103" s="161">
        <v>63.72</v>
      </c>
      <c r="M103" s="145"/>
      <c r="N103" s="145"/>
      <c r="O103" s="161">
        <v>127.44</v>
      </c>
      <c r="P103" s="145"/>
      <c r="Q103" s="145"/>
      <c r="R103" s="161">
        <v>-27.44</v>
      </c>
      <c r="S103" s="145"/>
      <c r="U103" s="161">
        <f t="shared" si="2"/>
        <v>1.0002354603249353</v>
      </c>
      <c r="V103" s="145"/>
      <c r="W103" s="161">
        <f t="shared" si="3"/>
        <v>1.2744</v>
      </c>
      <c r="X103" s="145"/>
    </row>
    <row r="104" spans="2:24" x14ac:dyDescent="0.2">
      <c r="B104" s="102" t="s">
        <v>260</v>
      </c>
      <c r="C104" s="150" t="s">
        <v>69</v>
      </c>
      <c r="D104" s="145"/>
      <c r="E104" s="145"/>
      <c r="F104" s="145"/>
      <c r="G104" s="150"/>
      <c r="H104" s="145"/>
      <c r="I104" s="106">
        <v>8096.09</v>
      </c>
      <c r="J104" s="106">
        <v>8000</v>
      </c>
      <c r="K104" s="106">
        <v>4717.04</v>
      </c>
      <c r="L104" s="161">
        <v>3535.35</v>
      </c>
      <c r="M104" s="145"/>
      <c r="N104" s="145"/>
      <c r="O104" s="161">
        <v>8252.39</v>
      </c>
      <c r="P104" s="145"/>
      <c r="Q104" s="145"/>
      <c r="R104" s="161">
        <v>-252.39</v>
      </c>
      <c r="S104" s="145"/>
      <c r="U104" s="161">
        <f t="shared" si="2"/>
        <v>1.0193056154267059</v>
      </c>
      <c r="V104" s="145"/>
      <c r="W104" s="161">
        <f t="shared" si="3"/>
        <v>1.03154875</v>
      </c>
      <c r="X104" s="145"/>
    </row>
    <row r="105" spans="2:24" x14ac:dyDescent="0.2">
      <c r="B105" s="102" t="s">
        <v>261</v>
      </c>
      <c r="C105" s="150" t="s">
        <v>70</v>
      </c>
      <c r="D105" s="145"/>
      <c r="E105" s="145"/>
      <c r="F105" s="145"/>
      <c r="G105" s="150"/>
      <c r="H105" s="145"/>
      <c r="I105" s="106">
        <v>7645.87</v>
      </c>
      <c r="J105" s="106">
        <v>8000</v>
      </c>
      <c r="K105" s="106">
        <v>5566.03</v>
      </c>
      <c r="L105" s="161">
        <v>4082.62</v>
      </c>
      <c r="M105" s="145"/>
      <c r="N105" s="145"/>
      <c r="O105" s="161">
        <v>9648.65</v>
      </c>
      <c r="P105" s="145"/>
      <c r="Q105" s="145"/>
      <c r="R105" s="161">
        <v>-1648.65</v>
      </c>
      <c r="S105" s="145"/>
      <c r="U105" s="161">
        <f t="shared" si="2"/>
        <v>1.2619427220185537</v>
      </c>
      <c r="V105" s="145"/>
      <c r="W105" s="161">
        <f t="shared" si="3"/>
        <v>1.20608125</v>
      </c>
      <c r="X105" s="145"/>
    </row>
    <row r="106" spans="2:24" x14ac:dyDescent="0.2">
      <c r="B106" s="102" t="s">
        <v>262</v>
      </c>
      <c r="C106" s="150" t="s">
        <v>263</v>
      </c>
      <c r="D106" s="145"/>
      <c r="E106" s="145"/>
      <c r="F106" s="145"/>
      <c r="G106" s="150"/>
      <c r="H106" s="145"/>
      <c r="I106" s="106">
        <v>687.16</v>
      </c>
      <c r="J106" s="106">
        <v>800</v>
      </c>
      <c r="K106" s="106">
        <v>0</v>
      </c>
      <c r="L106" s="161">
        <v>0</v>
      </c>
      <c r="M106" s="145"/>
      <c r="N106" s="145"/>
      <c r="O106" s="161">
        <v>0</v>
      </c>
      <c r="P106" s="145"/>
      <c r="Q106" s="145"/>
      <c r="R106" s="161">
        <v>800</v>
      </c>
      <c r="S106" s="145"/>
      <c r="U106" s="161">
        <f t="shared" si="2"/>
        <v>0</v>
      </c>
      <c r="V106" s="145"/>
      <c r="W106" s="161">
        <f t="shared" si="3"/>
        <v>0</v>
      </c>
      <c r="X106" s="145"/>
    </row>
    <row r="107" spans="2:24" x14ac:dyDescent="0.2">
      <c r="B107" s="102" t="s">
        <v>265</v>
      </c>
      <c r="C107" s="150" t="s">
        <v>73</v>
      </c>
      <c r="D107" s="145"/>
      <c r="E107" s="145"/>
      <c r="F107" s="145"/>
      <c r="G107" s="150"/>
      <c r="H107" s="145"/>
      <c r="I107" s="106">
        <v>1061.78</v>
      </c>
      <c r="J107" s="106">
        <v>1100</v>
      </c>
      <c r="K107" s="106">
        <v>861.14</v>
      </c>
      <c r="L107" s="161">
        <v>1010.26</v>
      </c>
      <c r="M107" s="145"/>
      <c r="N107" s="145"/>
      <c r="O107" s="161">
        <v>1871.4</v>
      </c>
      <c r="P107" s="145"/>
      <c r="Q107" s="145"/>
      <c r="R107" s="161">
        <v>-771.4</v>
      </c>
      <c r="S107" s="145"/>
      <c r="U107" s="161">
        <f t="shared" si="2"/>
        <v>1.7625120081372789</v>
      </c>
      <c r="V107" s="145"/>
      <c r="W107" s="161">
        <f t="shared" si="3"/>
        <v>1.7012727272727273</v>
      </c>
      <c r="X107" s="145"/>
    </row>
    <row r="108" spans="2:24" x14ac:dyDescent="0.2">
      <c r="B108" s="102" t="s">
        <v>266</v>
      </c>
      <c r="C108" s="150" t="s">
        <v>74</v>
      </c>
      <c r="D108" s="145"/>
      <c r="E108" s="145"/>
      <c r="F108" s="145"/>
      <c r="G108" s="150"/>
      <c r="H108" s="145"/>
      <c r="I108" s="106">
        <v>459.88</v>
      </c>
      <c r="J108" s="106">
        <v>300</v>
      </c>
      <c r="K108" s="106">
        <v>282.01</v>
      </c>
      <c r="L108" s="161">
        <v>227.64</v>
      </c>
      <c r="M108" s="145"/>
      <c r="N108" s="145"/>
      <c r="O108" s="161">
        <v>509.65</v>
      </c>
      <c r="P108" s="145"/>
      <c r="Q108" s="145"/>
      <c r="R108" s="161">
        <v>-209.65</v>
      </c>
      <c r="S108" s="145"/>
      <c r="U108" s="161">
        <f t="shared" si="2"/>
        <v>1.1082238844916064</v>
      </c>
      <c r="V108" s="145"/>
      <c r="W108" s="161">
        <f t="shared" si="3"/>
        <v>1.6988333333333332</v>
      </c>
      <c r="X108" s="145"/>
    </row>
    <row r="109" spans="2:24" x14ac:dyDescent="0.2">
      <c r="B109" s="102" t="s">
        <v>269</v>
      </c>
      <c r="C109" s="150" t="s">
        <v>77</v>
      </c>
      <c r="D109" s="145"/>
      <c r="E109" s="145"/>
      <c r="F109" s="145"/>
      <c r="G109" s="150"/>
      <c r="H109" s="145"/>
      <c r="I109" s="106">
        <v>1522.16</v>
      </c>
      <c r="J109" s="106">
        <v>1500</v>
      </c>
      <c r="K109" s="106">
        <v>315.8</v>
      </c>
      <c r="L109" s="161">
        <v>405.34</v>
      </c>
      <c r="M109" s="145"/>
      <c r="N109" s="145"/>
      <c r="O109" s="161">
        <v>721.14</v>
      </c>
      <c r="P109" s="145"/>
      <c r="Q109" s="145"/>
      <c r="R109" s="161">
        <v>778.86</v>
      </c>
      <c r="S109" s="145"/>
      <c r="U109" s="161">
        <f t="shared" si="2"/>
        <v>0.47376097125137956</v>
      </c>
      <c r="V109" s="145"/>
      <c r="W109" s="161">
        <f t="shared" si="3"/>
        <v>0.48075999999999997</v>
      </c>
      <c r="X109" s="145"/>
    </row>
    <row r="110" spans="2:24" x14ac:dyDescent="0.2">
      <c r="B110" s="102" t="s">
        <v>272</v>
      </c>
      <c r="C110" s="150" t="s">
        <v>79</v>
      </c>
      <c r="D110" s="145"/>
      <c r="E110" s="145"/>
      <c r="F110" s="145"/>
      <c r="G110" s="150"/>
      <c r="H110" s="145"/>
      <c r="I110" s="106">
        <v>929.06</v>
      </c>
      <c r="J110" s="106">
        <v>900</v>
      </c>
      <c r="K110" s="106">
        <v>99.96</v>
      </c>
      <c r="L110" s="161">
        <v>199.92</v>
      </c>
      <c r="M110" s="145"/>
      <c r="N110" s="145"/>
      <c r="O110" s="161">
        <v>299.88</v>
      </c>
      <c r="P110" s="145"/>
      <c r="Q110" s="145"/>
      <c r="R110" s="161">
        <v>600.12</v>
      </c>
      <c r="S110" s="145"/>
      <c r="U110" s="161">
        <f t="shared" si="2"/>
        <v>0.32277786149441373</v>
      </c>
      <c r="V110" s="145"/>
      <c r="W110" s="161">
        <f t="shared" si="3"/>
        <v>0.3332</v>
      </c>
      <c r="X110" s="145"/>
    </row>
    <row r="111" spans="2:24" x14ac:dyDescent="0.2">
      <c r="B111" s="102" t="s">
        <v>273</v>
      </c>
      <c r="C111" s="150" t="s">
        <v>80</v>
      </c>
      <c r="D111" s="145"/>
      <c r="E111" s="145"/>
      <c r="F111" s="145"/>
      <c r="G111" s="150"/>
      <c r="H111" s="145"/>
      <c r="I111" s="106">
        <v>152.9</v>
      </c>
      <c r="J111" s="106">
        <v>300</v>
      </c>
      <c r="K111" s="106">
        <v>62.75</v>
      </c>
      <c r="L111" s="161">
        <v>137.93</v>
      </c>
      <c r="M111" s="145"/>
      <c r="N111" s="145"/>
      <c r="O111" s="161">
        <v>200.68</v>
      </c>
      <c r="P111" s="145"/>
      <c r="Q111" s="145"/>
      <c r="R111" s="161">
        <v>99.32</v>
      </c>
      <c r="S111" s="145"/>
      <c r="U111" s="161">
        <f t="shared" si="2"/>
        <v>1.3124918247220405</v>
      </c>
      <c r="V111" s="145"/>
      <c r="W111" s="161">
        <f t="shared" si="3"/>
        <v>0.66893333333333338</v>
      </c>
      <c r="X111" s="145"/>
    </row>
    <row r="112" spans="2:24" x14ac:dyDescent="0.2">
      <c r="B112" s="102" t="s">
        <v>274</v>
      </c>
      <c r="C112" s="150" t="s">
        <v>81</v>
      </c>
      <c r="D112" s="145"/>
      <c r="E112" s="145"/>
      <c r="F112" s="145"/>
      <c r="G112" s="150"/>
      <c r="H112" s="145"/>
      <c r="I112" s="106">
        <v>290.56</v>
      </c>
      <c r="J112" s="106">
        <v>300</v>
      </c>
      <c r="K112" s="106">
        <v>153.09</v>
      </c>
      <c r="L112" s="161">
        <v>0</v>
      </c>
      <c r="M112" s="145"/>
      <c r="N112" s="145"/>
      <c r="O112" s="161">
        <v>153.09</v>
      </c>
      <c r="P112" s="145"/>
      <c r="Q112" s="145"/>
      <c r="R112" s="161">
        <v>146.91</v>
      </c>
      <c r="S112" s="145"/>
      <c r="U112" s="161">
        <f t="shared" si="2"/>
        <v>0.5268791299559471</v>
      </c>
      <c r="V112" s="145"/>
      <c r="W112" s="161">
        <f t="shared" si="3"/>
        <v>0.51029999999999998</v>
      </c>
      <c r="X112" s="145"/>
    </row>
    <row r="113" spans="2:24" x14ac:dyDescent="0.2">
      <c r="B113" s="102" t="s">
        <v>277</v>
      </c>
      <c r="C113" s="150" t="s">
        <v>77</v>
      </c>
      <c r="D113" s="145"/>
      <c r="E113" s="145"/>
      <c r="F113" s="145"/>
      <c r="G113" s="150"/>
      <c r="H113" s="145"/>
      <c r="I113" s="106">
        <v>149.62</v>
      </c>
      <c r="J113" s="106">
        <v>0</v>
      </c>
      <c r="K113" s="106">
        <v>0</v>
      </c>
      <c r="L113" s="161">
        <v>67.489999999999995</v>
      </c>
      <c r="M113" s="145"/>
      <c r="N113" s="145"/>
      <c r="O113" s="161">
        <v>67.489999999999995</v>
      </c>
      <c r="P113" s="145"/>
      <c r="Q113" s="145"/>
      <c r="R113" s="161">
        <v>-67.489999999999995</v>
      </c>
      <c r="S113" s="145"/>
      <c r="U113" s="161">
        <f t="shared" si="2"/>
        <v>0.45107605935035416</v>
      </c>
      <c r="V113" s="145"/>
      <c r="W113" s="161" t="s">
        <v>121</v>
      </c>
      <c r="X113" s="145"/>
    </row>
    <row r="114" spans="2:24" x14ac:dyDescent="0.2">
      <c r="B114" s="102" t="s">
        <v>278</v>
      </c>
      <c r="C114" s="150" t="s">
        <v>84</v>
      </c>
      <c r="D114" s="145"/>
      <c r="E114" s="145"/>
      <c r="F114" s="145"/>
      <c r="G114" s="150"/>
      <c r="H114" s="145"/>
      <c r="I114" s="106">
        <v>559.36</v>
      </c>
      <c r="J114" s="106">
        <v>800</v>
      </c>
      <c r="K114" s="106">
        <v>337.38</v>
      </c>
      <c r="L114" s="161">
        <v>617.76</v>
      </c>
      <c r="M114" s="145"/>
      <c r="N114" s="145"/>
      <c r="O114" s="161">
        <v>955.14</v>
      </c>
      <c r="P114" s="145"/>
      <c r="Q114" s="145"/>
      <c r="R114" s="161">
        <v>-155.13999999999999</v>
      </c>
      <c r="S114" s="145"/>
      <c r="U114" s="161">
        <f t="shared" si="2"/>
        <v>1.7075586384439359</v>
      </c>
      <c r="V114" s="145"/>
      <c r="W114" s="161">
        <f t="shared" si="3"/>
        <v>1.1939249999999999</v>
      </c>
      <c r="X114" s="145"/>
    </row>
    <row r="115" spans="2:24" x14ac:dyDescent="0.2">
      <c r="B115" s="102" t="s">
        <v>279</v>
      </c>
      <c r="C115" s="150" t="s">
        <v>280</v>
      </c>
      <c r="D115" s="145"/>
      <c r="E115" s="145"/>
      <c r="F115" s="145"/>
      <c r="G115" s="150"/>
      <c r="H115" s="145"/>
      <c r="I115" s="106">
        <v>559.36</v>
      </c>
      <c r="J115" s="106">
        <v>800</v>
      </c>
      <c r="K115" s="106">
        <v>337.38</v>
      </c>
      <c r="L115" s="161">
        <v>617.76</v>
      </c>
      <c r="M115" s="145"/>
      <c r="N115" s="145"/>
      <c r="O115" s="161">
        <v>955.14</v>
      </c>
      <c r="P115" s="145"/>
      <c r="Q115" s="145"/>
      <c r="R115" s="161">
        <v>-155.13999999999999</v>
      </c>
      <c r="S115" s="145"/>
      <c r="U115" s="161">
        <f t="shared" si="2"/>
        <v>1.7075586384439359</v>
      </c>
      <c r="V115" s="145"/>
      <c r="W115" s="161">
        <f t="shared" si="3"/>
        <v>1.1939249999999999</v>
      </c>
      <c r="X115" s="145"/>
    </row>
    <row r="116" spans="2:24" ht="25.5" customHeight="1" x14ac:dyDescent="0.2">
      <c r="B116" s="102" t="s">
        <v>281</v>
      </c>
      <c r="C116" s="150" t="s">
        <v>85</v>
      </c>
      <c r="D116" s="145"/>
      <c r="E116" s="145"/>
      <c r="F116" s="145"/>
      <c r="G116" s="150"/>
      <c r="H116" s="145"/>
      <c r="I116" s="106">
        <v>559.36</v>
      </c>
      <c r="J116" s="106">
        <v>800</v>
      </c>
      <c r="K116" s="106">
        <v>337.38</v>
      </c>
      <c r="L116" s="161">
        <v>266.61</v>
      </c>
      <c r="M116" s="145"/>
      <c r="N116" s="145"/>
      <c r="O116" s="161">
        <v>603.99</v>
      </c>
      <c r="P116" s="145"/>
      <c r="Q116" s="145"/>
      <c r="R116" s="161">
        <v>196.01</v>
      </c>
      <c r="S116" s="145"/>
      <c r="U116" s="161">
        <f t="shared" si="2"/>
        <v>1.079787614416476</v>
      </c>
      <c r="V116" s="145"/>
      <c r="W116" s="161">
        <f t="shared" si="3"/>
        <v>0.75498750000000003</v>
      </c>
      <c r="X116" s="145"/>
    </row>
    <row r="117" spans="2:24" x14ac:dyDescent="0.2">
      <c r="B117" s="102" t="s">
        <v>284</v>
      </c>
      <c r="C117" s="150" t="s">
        <v>285</v>
      </c>
      <c r="D117" s="145"/>
      <c r="E117" s="145"/>
      <c r="F117" s="145"/>
      <c r="G117" s="150"/>
      <c r="H117" s="145"/>
      <c r="I117" s="106">
        <v>0</v>
      </c>
      <c r="J117" s="106">
        <v>0</v>
      </c>
      <c r="K117" s="106">
        <v>0</v>
      </c>
      <c r="L117" s="161">
        <v>351.15</v>
      </c>
      <c r="M117" s="145"/>
      <c r="N117" s="145"/>
      <c r="O117" s="161">
        <v>351.15</v>
      </c>
      <c r="P117" s="145"/>
      <c r="Q117" s="145"/>
      <c r="R117" s="161">
        <v>-351.15</v>
      </c>
      <c r="S117" s="145"/>
      <c r="U117" s="161" t="s">
        <v>121</v>
      </c>
      <c r="V117" s="145"/>
      <c r="W117" s="161" t="s">
        <v>121</v>
      </c>
      <c r="X117" s="145"/>
    </row>
    <row r="118" spans="2:24" ht="27" customHeight="1" x14ac:dyDescent="0.2">
      <c r="B118" s="102" t="s">
        <v>286</v>
      </c>
      <c r="C118" s="150" t="s">
        <v>88</v>
      </c>
      <c r="D118" s="145"/>
      <c r="E118" s="145"/>
      <c r="F118" s="145"/>
      <c r="G118" s="150"/>
      <c r="H118" s="145"/>
      <c r="I118" s="106">
        <v>0</v>
      </c>
      <c r="J118" s="106">
        <v>0</v>
      </c>
      <c r="K118" s="106">
        <v>0</v>
      </c>
      <c r="L118" s="161">
        <v>0</v>
      </c>
      <c r="M118" s="145"/>
      <c r="N118" s="145"/>
      <c r="O118" s="161">
        <v>0</v>
      </c>
      <c r="P118" s="145"/>
      <c r="Q118" s="145"/>
      <c r="R118" s="161">
        <v>0</v>
      </c>
      <c r="S118" s="145"/>
      <c r="U118" s="161" t="s">
        <v>121</v>
      </c>
      <c r="V118" s="145"/>
      <c r="W118" s="161" t="s">
        <v>121</v>
      </c>
      <c r="X118" s="145"/>
    </row>
    <row r="119" spans="2:24" ht="20.25" customHeight="1" x14ac:dyDescent="0.2">
      <c r="B119" s="102" t="s">
        <v>287</v>
      </c>
      <c r="C119" s="150" t="s">
        <v>89</v>
      </c>
      <c r="D119" s="145"/>
      <c r="E119" s="145"/>
      <c r="F119" s="145"/>
      <c r="G119" s="150"/>
      <c r="H119" s="145"/>
      <c r="I119" s="106">
        <v>0</v>
      </c>
      <c r="J119" s="106">
        <v>0</v>
      </c>
      <c r="K119" s="106">
        <v>0</v>
      </c>
      <c r="L119" s="161">
        <v>0</v>
      </c>
      <c r="M119" s="145"/>
      <c r="N119" s="145"/>
      <c r="O119" s="161">
        <v>0</v>
      </c>
      <c r="P119" s="145"/>
      <c r="Q119" s="145"/>
      <c r="R119" s="161">
        <v>0</v>
      </c>
      <c r="S119" s="145"/>
      <c r="U119" s="161" t="s">
        <v>121</v>
      </c>
      <c r="V119" s="145"/>
      <c r="W119" s="161" t="s">
        <v>121</v>
      </c>
      <c r="X119" s="145"/>
    </row>
    <row r="120" spans="2:24" ht="24.75" customHeight="1" x14ac:dyDescent="0.2">
      <c r="B120" s="102" t="s">
        <v>289</v>
      </c>
      <c r="C120" s="150" t="s">
        <v>91</v>
      </c>
      <c r="D120" s="145"/>
      <c r="E120" s="145"/>
      <c r="F120" s="145"/>
      <c r="G120" s="150"/>
      <c r="H120" s="145"/>
      <c r="I120" s="106">
        <v>0</v>
      </c>
      <c r="J120" s="106">
        <v>0</v>
      </c>
      <c r="K120" s="106">
        <v>0</v>
      </c>
      <c r="L120" s="161">
        <v>0</v>
      </c>
      <c r="M120" s="145"/>
      <c r="N120" s="145"/>
      <c r="O120" s="161">
        <v>0</v>
      </c>
      <c r="P120" s="145"/>
      <c r="Q120" s="145"/>
      <c r="R120" s="161">
        <v>0</v>
      </c>
      <c r="S120" s="145"/>
      <c r="U120" s="161" t="s">
        <v>121</v>
      </c>
      <c r="V120" s="145"/>
      <c r="W120" s="161" t="s">
        <v>121</v>
      </c>
      <c r="X120" s="145"/>
    </row>
    <row r="121" spans="2:24" ht="16.5" customHeight="1" x14ac:dyDescent="0.2">
      <c r="B121" s="102" t="s">
        <v>173</v>
      </c>
      <c r="C121" s="150" t="s">
        <v>174</v>
      </c>
      <c r="D121" s="145"/>
      <c r="E121" s="145"/>
      <c r="F121" s="145"/>
      <c r="G121" s="150"/>
      <c r="H121" s="145"/>
      <c r="I121" s="106">
        <v>0</v>
      </c>
      <c r="J121" s="106">
        <v>0</v>
      </c>
      <c r="K121" s="106">
        <v>0</v>
      </c>
      <c r="L121" s="161">
        <v>2666.96</v>
      </c>
      <c r="M121" s="145"/>
      <c r="N121" s="145"/>
      <c r="O121" s="161">
        <v>2666.96</v>
      </c>
      <c r="P121" s="145"/>
      <c r="Q121" s="145"/>
      <c r="R121" s="161">
        <v>-2666.96</v>
      </c>
      <c r="S121" s="145"/>
      <c r="U121" s="161" t="s">
        <v>121</v>
      </c>
      <c r="V121" s="145"/>
      <c r="W121" s="161" t="s">
        <v>121</v>
      </c>
      <c r="X121" s="145"/>
    </row>
    <row r="122" spans="2:24" ht="24.75" customHeight="1" x14ac:dyDescent="0.2">
      <c r="B122" s="102" t="s">
        <v>302</v>
      </c>
      <c r="C122" s="150" t="s">
        <v>99</v>
      </c>
      <c r="D122" s="145"/>
      <c r="E122" s="145"/>
      <c r="F122" s="145"/>
      <c r="G122" s="150"/>
      <c r="H122" s="145"/>
      <c r="I122" s="106">
        <v>0</v>
      </c>
      <c r="J122" s="106">
        <v>0</v>
      </c>
      <c r="K122" s="106">
        <v>0</v>
      </c>
      <c r="L122" s="161">
        <v>2666.96</v>
      </c>
      <c r="M122" s="145"/>
      <c r="N122" s="145"/>
      <c r="O122" s="161">
        <v>2666.96</v>
      </c>
      <c r="P122" s="145"/>
      <c r="Q122" s="145"/>
      <c r="R122" s="161">
        <v>-2666.96</v>
      </c>
      <c r="S122" s="145"/>
      <c r="U122" s="161" t="s">
        <v>121</v>
      </c>
      <c r="V122" s="145"/>
      <c r="W122" s="161" t="s">
        <v>121</v>
      </c>
      <c r="X122" s="145"/>
    </row>
    <row r="123" spans="2:24" x14ac:dyDescent="0.2">
      <c r="B123" s="102" t="s">
        <v>304</v>
      </c>
      <c r="C123" s="150" t="s">
        <v>305</v>
      </c>
      <c r="D123" s="145"/>
      <c r="E123" s="145"/>
      <c r="F123" s="145"/>
      <c r="G123" s="150"/>
      <c r="H123" s="145"/>
      <c r="I123" s="106">
        <v>0</v>
      </c>
      <c r="J123" s="106">
        <v>0</v>
      </c>
      <c r="K123" s="106">
        <v>0</v>
      </c>
      <c r="L123" s="161">
        <v>2288.7199999999998</v>
      </c>
      <c r="M123" s="145"/>
      <c r="N123" s="145"/>
      <c r="O123" s="161">
        <v>2288.7199999999998</v>
      </c>
      <c r="P123" s="145"/>
      <c r="Q123" s="145"/>
      <c r="R123" s="161">
        <v>-2288.7199999999998</v>
      </c>
      <c r="S123" s="145"/>
      <c r="U123" s="161" t="s">
        <v>121</v>
      </c>
      <c r="V123" s="145"/>
      <c r="W123" s="161" t="s">
        <v>121</v>
      </c>
      <c r="X123" s="145"/>
    </row>
    <row r="124" spans="2:24" x14ac:dyDescent="0.2">
      <c r="B124" s="102" t="s">
        <v>306</v>
      </c>
      <c r="C124" s="150" t="s">
        <v>102</v>
      </c>
      <c r="D124" s="145"/>
      <c r="E124" s="145"/>
      <c r="F124" s="145"/>
      <c r="G124" s="150"/>
      <c r="H124" s="145"/>
      <c r="I124" s="106">
        <v>0</v>
      </c>
      <c r="J124" s="106">
        <v>0</v>
      </c>
      <c r="K124" s="106">
        <v>0</v>
      </c>
      <c r="L124" s="161">
        <v>495.18</v>
      </c>
      <c r="M124" s="145"/>
      <c r="N124" s="145"/>
      <c r="O124" s="161">
        <v>495.18</v>
      </c>
      <c r="P124" s="145"/>
      <c r="Q124" s="145"/>
      <c r="R124" s="161">
        <v>-495.18</v>
      </c>
      <c r="S124" s="145"/>
      <c r="U124" s="161" t="s">
        <v>121</v>
      </c>
      <c r="V124" s="145"/>
      <c r="W124" s="161" t="s">
        <v>121</v>
      </c>
      <c r="X124" s="145"/>
    </row>
    <row r="125" spans="2:24" x14ac:dyDescent="0.2">
      <c r="B125" s="102" t="s">
        <v>307</v>
      </c>
      <c r="C125" s="150" t="s">
        <v>103</v>
      </c>
      <c r="D125" s="145"/>
      <c r="E125" s="145"/>
      <c r="F125" s="145"/>
      <c r="G125" s="150"/>
      <c r="H125" s="145"/>
      <c r="I125" s="106">
        <v>0</v>
      </c>
      <c r="J125" s="106">
        <v>0</v>
      </c>
      <c r="K125" s="106">
        <v>0</v>
      </c>
      <c r="L125" s="161">
        <v>1041.25</v>
      </c>
      <c r="M125" s="145"/>
      <c r="N125" s="145"/>
      <c r="O125" s="161">
        <v>1041.25</v>
      </c>
      <c r="P125" s="145"/>
      <c r="Q125" s="145"/>
      <c r="R125" s="161">
        <v>-1041.25</v>
      </c>
      <c r="S125" s="145"/>
      <c r="U125" s="161" t="s">
        <v>121</v>
      </c>
      <c r="V125" s="145"/>
      <c r="W125" s="161" t="s">
        <v>121</v>
      </c>
      <c r="X125" s="145"/>
    </row>
    <row r="126" spans="2:24" x14ac:dyDescent="0.2">
      <c r="B126" s="102" t="s">
        <v>309</v>
      </c>
      <c r="C126" s="150" t="s">
        <v>105</v>
      </c>
      <c r="D126" s="145"/>
      <c r="E126" s="145"/>
      <c r="F126" s="145"/>
      <c r="G126" s="150"/>
      <c r="H126" s="145"/>
      <c r="I126" s="106">
        <v>0</v>
      </c>
      <c r="J126" s="106">
        <v>0</v>
      </c>
      <c r="K126" s="106">
        <v>0</v>
      </c>
      <c r="L126" s="161">
        <v>0</v>
      </c>
      <c r="M126" s="145"/>
      <c r="N126" s="145"/>
      <c r="O126" s="161">
        <v>0</v>
      </c>
      <c r="P126" s="145"/>
      <c r="Q126" s="145"/>
      <c r="R126" s="161">
        <v>0</v>
      </c>
      <c r="S126" s="145"/>
      <c r="U126" s="161" t="s">
        <v>121</v>
      </c>
      <c r="V126" s="145"/>
      <c r="W126" s="161" t="s">
        <v>121</v>
      </c>
      <c r="X126" s="145"/>
    </row>
    <row r="127" spans="2:24" x14ac:dyDescent="0.2">
      <c r="B127" s="102" t="s">
        <v>310</v>
      </c>
      <c r="C127" s="150" t="s">
        <v>106</v>
      </c>
      <c r="D127" s="145"/>
      <c r="E127" s="145"/>
      <c r="F127" s="145"/>
      <c r="G127" s="150"/>
      <c r="H127" s="145"/>
      <c r="I127" s="106">
        <v>0</v>
      </c>
      <c r="J127" s="106">
        <v>0</v>
      </c>
      <c r="K127" s="106">
        <v>0</v>
      </c>
      <c r="L127" s="161">
        <v>586.39</v>
      </c>
      <c r="M127" s="145"/>
      <c r="N127" s="145"/>
      <c r="O127" s="161">
        <v>586.39</v>
      </c>
      <c r="P127" s="145"/>
      <c r="Q127" s="145"/>
      <c r="R127" s="161">
        <v>-586.39</v>
      </c>
      <c r="S127" s="145"/>
      <c r="U127" s="161" t="s">
        <v>121</v>
      </c>
      <c r="V127" s="145"/>
      <c r="W127" s="161" t="s">
        <v>121</v>
      </c>
      <c r="X127" s="145"/>
    </row>
    <row r="128" spans="2:24" ht="24.75" customHeight="1" x14ac:dyDescent="0.2">
      <c r="B128" s="102" t="s">
        <v>312</v>
      </c>
      <c r="C128" s="150" t="s">
        <v>108</v>
      </c>
      <c r="D128" s="145"/>
      <c r="E128" s="145"/>
      <c r="F128" s="145"/>
      <c r="G128" s="150"/>
      <c r="H128" s="145"/>
      <c r="I128" s="106">
        <v>0</v>
      </c>
      <c r="J128" s="106">
        <v>0</v>
      </c>
      <c r="K128" s="106">
        <v>0</v>
      </c>
      <c r="L128" s="161">
        <v>165.9</v>
      </c>
      <c r="M128" s="145"/>
      <c r="N128" s="145"/>
      <c r="O128" s="161">
        <v>165.9</v>
      </c>
      <c r="P128" s="145"/>
      <c r="Q128" s="145"/>
      <c r="R128" s="161">
        <v>-165.9</v>
      </c>
      <c r="S128" s="145"/>
      <c r="U128" s="161" t="s">
        <v>121</v>
      </c>
      <c r="V128" s="145"/>
      <c r="W128" s="161" t="s">
        <v>121</v>
      </c>
      <c r="X128" s="145"/>
    </row>
    <row r="129" spans="2:24" ht="22.5" customHeight="1" x14ac:dyDescent="0.2">
      <c r="B129" s="102" t="s">
        <v>313</v>
      </c>
      <c r="C129" s="150" t="s">
        <v>109</v>
      </c>
      <c r="D129" s="145"/>
      <c r="E129" s="145"/>
      <c r="F129" s="145"/>
      <c r="G129" s="150"/>
      <c r="H129" s="145"/>
      <c r="I129" s="106">
        <v>0</v>
      </c>
      <c r="J129" s="106">
        <v>0</v>
      </c>
      <c r="K129" s="106">
        <v>0</v>
      </c>
      <c r="L129" s="161">
        <v>378.24</v>
      </c>
      <c r="M129" s="145"/>
      <c r="N129" s="145"/>
      <c r="O129" s="161">
        <v>378.24</v>
      </c>
      <c r="P129" s="145"/>
      <c r="Q129" s="145"/>
      <c r="R129" s="161">
        <v>-378.24</v>
      </c>
      <c r="S129" s="145"/>
      <c r="U129" s="161" t="s">
        <v>121</v>
      </c>
      <c r="V129" s="145"/>
      <c r="W129" s="161" t="s">
        <v>121</v>
      </c>
      <c r="X129" s="145"/>
    </row>
    <row r="130" spans="2:24" x14ac:dyDescent="0.2">
      <c r="B130" s="102" t="s">
        <v>314</v>
      </c>
      <c r="C130" s="150" t="s">
        <v>110</v>
      </c>
      <c r="D130" s="145"/>
      <c r="E130" s="145"/>
      <c r="F130" s="145"/>
      <c r="G130" s="150"/>
      <c r="H130" s="145"/>
      <c r="I130" s="106">
        <v>0</v>
      </c>
      <c r="J130" s="106">
        <v>0</v>
      </c>
      <c r="K130" s="106">
        <v>0</v>
      </c>
      <c r="L130" s="161">
        <v>378.24</v>
      </c>
      <c r="M130" s="145"/>
      <c r="N130" s="145"/>
      <c r="O130" s="161">
        <v>378.24</v>
      </c>
      <c r="P130" s="145"/>
      <c r="Q130" s="145"/>
      <c r="R130" s="161">
        <v>-378.24</v>
      </c>
      <c r="S130" s="145"/>
      <c r="U130" s="161" t="s">
        <v>121</v>
      </c>
      <c r="V130" s="145"/>
      <c r="W130" s="161" t="s">
        <v>121</v>
      </c>
      <c r="X130" s="145"/>
    </row>
    <row r="131" spans="2:24" x14ac:dyDescent="0.2">
      <c r="B131" s="109" t="s">
        <v>336</v>
      </c>
      <c r="C131" s="172" t="s">
        <v>337</v>
      </c>
      <c r="D131" s="145"/>
      <c r="E131" s="145"/>
      <c r="F131" s="145"/>
      <c r="G131" s="172"/>
      <c r="H131" s="145"/>
      <c r="I131" s="110">
        <v>186378.75</v>
      </c>
      <c r="J131" s="110">
        <v>221900</v>
      </c>
      <c r="K131" s="110">
        <v>84830.71</v>
      </c>
      <c r="L131" s="169">
        <v>102070.37</v>
      </c>
      <c r="M131" s="145"/>
      <c r="N131" s="145"/>
      <c r="O131" s="169">
        <v>186901.08</v>
      </c>
      <c r="P131" s="145"/>
      <c r="Q131" s="145"/>
      <c r="R131" s="169">
        <v>34998.92</v>
      </c>
      <c r="S131" s="145"/>
      <c r="U131" s="169">
        <f t="shared" si="2"/>
        <v>1.0028025190640026</v>
      </c>
      <c r="V131" s="145"/>
      <c r="W131" s="169">
        <f t="shared" si="3"/>
        <v>0.84227616043262721</v>
      </c>
      <c r="X131" s="145"/>
    </row>
    <row r="132" spans="2:24" x14ac:dyDescent="0.2">
      <c r="B132" s="111" t="s">
        <v>338</v>
      </c>
      <c r="C132" s="170" t="s">
        <v>337</v>
      </c>
      <c r="D132" s="145"/>
      <c r="E132" s="145"/>
      <c r="F132" s="145"/>
      <c r="G132" s="170"/>
      <c r="H132" s="145"/>
      <c r="I132" s="112">
        <v>186378.75</v>
      </c>
      <c r="J132" s="112">
        <v>221900</v>
      </c>
      <c r="K132" s="112">
        <v>84830.71</v>
      </c>
      <c r="L132" s="171">
        <v>102070.37</v>
      </c>
      <c r="M132" s="145"/>
      <c r="N132" s="145"/>
      <c r="O132" s="171">
        <v>186901.08</v>
      </c>
      <c r="P132" s="145"/>
      <c r="Q132" s="145"/>
      <c r="R132" s="171">
        <v>34998.92</v>
      </c>
      <c r="S132" s="145"/>
      <c r="U132" s="171">
        <f t="shared" si="2"/>
        <v>1.0028025190640026</v>
      </c>
      <c r="V132" s="145"/>
      <c r="W132" s="171">
        <f t="shared" si="3"/>
        <v>0.84227616043262721</v>
      </c>
      <c r="X132" s="145"/>
    </row>
    <row r="133" spans="2:24" x14ac:dyDescent="0.2">
      <c r="B133" s="127" t="s">
        <v>624</v>
      </c>
      <c r="C133" s="192" t="s">
        <v>625</v>
      </c>
      <c r="D133" s="145"/>
      <c r="E133" s="145"/>
      <c r="F133" s="145"/>
      <c r="G133" s="192"/>
      <c r="H133" s="145"/>
      <c r="I133" s="128">
        <v>186378.75</v>
      </c>
      <c r="J133" s="128">
        <v>221900</v>
      </c>
      <c r="K133" s="128">
        <v>84830.71</v>
      </c>
      <c r="L133" s="189">
        <v>102070.37</v>
      </c>
      <c r="M133" s="145"/>
      <c r="N133" s="145"/>
      <c r="O133" s="189">
        <v>186901.08</v>
      </c>
      <c r="P133" s="145"/>
      <c r="Q133" s="145"/>
      <c r="R133" s="189">
        <v>34998.92</v>
      </c>
      <c r="S133" s="145"/>
      <c r="U133" s="189">
        <f t="shared" si="2"/>
        <v>1.0028025190640026</v>
      </c>
      <c r="V133" s="145"/>
      <c r="W133" s="189">
        <f t="shared" si="3"/>
        <v>0.84227616043262721</v>
      </c>
      <c r="X133" s="145"/>
    </row>
    <row r="134" spans="2:24" ht="22.5" x14ac:dyDescent="0.2">
      <c r="B134" s="129" t="s">
        <v>626</v>
      </c>
      <c r="C134" s="190" t="s">
        <v>627</v>
      </c>
      <c r="D134" s="145"/>
      <c r="E134" s="145"/>
      <c r="F134" s="145"/>
      <c r="G134" s="190"/>
      <c r="H134" s="145"/>
      <c r="I134" s="130">
        <v>186378.75</v>
      </c>
      <c r="J134" s="130">
        <v>221900</v>
      </c>
      <c r="K134" s="130">
        <v>84830.71</v>
      </c>
      <c r="L134" s="191">
        <v>102070.37</v>
      </c>
      <c r="M134" s="145"/>
      <c r="N134" s="145"/>
      <c r="O134" s="191">
        <v>186901.08</v>
      </c>
      <c r="P134" s="145"/>
      <c r="Q134" s="145"/>
      <c r="R134" s="191">
        <v>34998.92</v>
      </c>
      <c r="S134" s="145"/>
      <c r="U134" s="191">
        <f t="shared" si="2"/>
        <v>1.0028025190640026</v>
      </c>
      <c r="V134" s="145"/>
      <c r="W134" s="191">
        <f t="shared" si="3"/>
        <v>0.84227616043262721</v>
      </c>
      <c r="X134" s="145"/>
    </row>
    <row r="135" spans="2:24" x14ac:dyDescent="0.2">
      <c r="B135" s="102" t="s">
        <v>172</v>
      </c>
      <c r="C135" s="150" t="s">
        <v>96</v>
      </c>
      <c r="D135" s="145"/>
      <c r="E135" s="145"/>
      <c r="F135" s="145"/>
      <c r="G135" s="150"/>
      <c r="H135" s="145"/>
      <c r="I135" s="106">
        <v>186367.21</v>
      </c>
      <c r="J135" s="106">
        <v>221700</v>
      </c>
      <c r="K135" s="106">
        <v>84590.98</v>
      </c>
      <c r="L135" s="161">
        <v>102055.29</v>
      </c>
      <c r="M135" s="145"/>
      <c r="N135" s="145"/>
      <c r="O135" s="161">
        <v>186646.27</v>
      </c>
      <c r="P135" s="145"/>
      <c r="Q135" s="145"/>
      <c r="R135" s="161">
        <v>35053.730000000003</v>
      </c>
      <c r="S135" s="145"/>
      <c r="U135" s="161">
        <f t="shared" si="2"/>
        <v>1.0014973664090372</v>
      </c>
      <c r="V135" s="145"/>
      <c r="W135" s="161">
        <f t="shared" si="3"/>
        <v>0.84188664862426699</v>
      </c>
      <c r="X135" s="145"/>
    </row>
    <row r="136" spans="2:24" x14ac:dyDescent="0.2">
      <c r="B136" s="102" t="s">
        <v>229</v>
      </c>
      <c r="C136" s="150" t="s">
        <v>43</v>
      </c>
      <c r="D136" s="145"/>
      <c r="E136" s="145"/>
      <c r="F136" s="145"/>
      <c r="G136" s="150"/>
      <c r="H136" s="145"/>
      <c r="I136" s="106">
        <v>126057.07</v>
      </c>
      <c r="J136" s="106">
        <v>135900</v>
      </c>
      <c r="K136" s="106">
        <v>54861.39</v>
      </c>
      <c r="L136" s="161">
        <v>72443.97</v>
      </c>
      <c r="M136" s="145"/>
      <c r="N136" s="145"/>
      <c r="O136" s="161">
        <v>127305.36</v>
      </c>
      <c r="P136" s="145"/>
      <c r="Q136" s="145"/>
      <c r="R136" s="161">
        <v>8594.64</v>
      </c>
      <c r="S136" s="145"/>
      <c r="U136" s="161">
        <f t="shared" si="2"/>
        <v>1.0099025782528501</v>
      </c>
      <c r="V136" s="145"/>
      <c r="W136" s="161">
        <f t="shared" si="3"/>
        <v>0.93675761589403972</v>
      </c>
      <c r="X136" s="145"/>
    </row>
    <row r="137" spans="2:24" x14ac:dyDescent="0.2">
      <c r="B137" s="102" t="s">
        <v>230</v>
      </c>
      <c r="C137" s="150" t="s">
        <v>231</v>
      </c>
      <c r="D137" s="145"/>
      <c r="E137" s="145"/>
      <c r="F137" s="145"/>
      <c r="G137" s="150"/>
      <c r="H137" s="145"/>
      <c r="I137" s="106">
        <v>99776.59</v>
      </c>
      <c r="J137" s="106">
        <v>113900</v>
      </c>
      <c r="K137" s="106">
        <v>45246.04</v>
      </c>
      <c r="L137" s="161">
        <v>60958.09</v>
      </c>
      <c r="M137" s="145"/>
      <c r="N137" s="145"/>
      <c r="O137" s="161">
        <v>106204.13</v>
      </c>
      <c r="P137" s="145"/>
      <c r="Q137" s="145"/>
      <c r="R137" s="161">
        <v>7695.87</v>
      </c>
      <c r="S137" s="145"/>
      <c r="U137" s="161">
        <f t="shared" si="2"/>
        <v>1.0644193192010272</v>
      </c>
      <c r="V137" s="145"/>
      <c r="W137" s="161">
        <f t="shared" si="3"/>
        <v>0.93243309920983319</v>
      </c>
      <c r="X137" s="145"/>
    </row>
    <row r="138" spans="2:24" x14ac:dyDescent="0.2">
      <c r="B138" s="102" t="s">
        <v>232</v>
      </c>
      <c r="C138" s="150" t="s">
        <v>45</v>
      </c>
      <c r="D138" s="145"/>
      <c r="E138" s="145"/>
      <c r="F138" s="145"/>
      <c r="G138" s="150"/>
      <c r="H138" s="145"/>
      <c r="I138" s="106">
        <v>96750.42</v>
      </c>
      <c r="J138" s="106">
        <v>111200</v>
      </c>
      <c r="K138" s="106">
        <v>43480.74</v>
      </c>
      <c r="L138" s="161">
        <v>59996.03</v>
      </c>
      <c r="M138" s="145"/>
      <c r="N138" s="145"/>
      <c r="O138" s="161">
        <v>103476.77</v>
      </c>
      <c r="P138" s="145"/>
      <c r="Q138" s="145"/>
      <c r="R138" s="161">
        <v>7723.23</v>
      </c>
      <c r="S138" s="145"/>
      <c r="U138" s="161">
        <f t="shared" si="2"/>
        <v>1.0695226956120707</v>
      </c>
      <c r="V138" s="145"/>
      <c r="W138" s="161">
        <f t="shared" si="3"/>
        <v>0.93054649280575541</v>
      </c>
      <c r="X138" s="145"/>
    </row>
    <row r="139" spans="2:24" x14ac:dyDescent="0.2">
      <c r="B139" s="102" t="s">
        <v>234</v>
      </c>
      <c r="C139" s="150" t="s">
        <v>47</v>
      </c>
      <c r="D139" s="145"/>
      <c r="E139" s="145"/>
      <c r="F139" s="145"/>
      <c r="G139" s="150"/>
      <c r="H139" s="145"/>
      <c r="I139" s="106">
        <v>3026.17</v>
      </c>
      <c r="J139" s="106">
        <v>2700</v>
      </c>
      <c r="K139" s="106">
        <v>1765.3</v>
      </c>
      <c r="L139" s="161">
        <v>962.06</v>
      </c>
      <c r="M139" s="145"/>
      <c r="N139" s="145"/>
      <c r="O139" s="161">
        <v>2727.36</v>
      </c>
      <c r="P139" s="145"/>
      <c r="Q139" s="145"/>
      <c r="R139" s="161">
        <v>-27.36</v>
      </c>
      <c r="S139" s="145"/>
      <c r="U139" s="161">
        <f t="shared" si="2"/>
        <v>0.9012580258214179</v>
      </c>
      <c r="V139" s="145"/>
      <c r="W139" s="161">
        <f t="shared" si="3"/>
        <v>1.0101333333333333</v>
      </c>
      <c r="X139" s="145"/>
    </row>
    <row r="140" spans="2:24" x14ac:dyDescent="0.2">
      <c r="B140" s="102" t="s">
        <v>235</v>
      </c>
      <c r="C140" s="150" t="s">
        <v>48</v>
      </c>
      <c r="D140" s="145"/>
      <c r="E140" s="145"/>
      <c r="F140" s="145"/>
      <c r="G140" s="150"/>
      <c r="H140" s="145"/>
      <c r="I140" s="106">
        <v>9946.74</v>
      </c>
      <c r="J140" s="106">
        <v>3000</v>
      </c>
      <c r="K140" s="106">
        <v>2217.5100000000002</v>
      </c>
      <c r="L140" s="161">
        <v>1500</v>
      </c>
      <c r="M140" s="145"/>
      <c r="N140" s="145"/>
      <c r="O140" s="161">
        <v>3717.51</v>
      </c>
      <c r="P140" s="145"/>
      <c r="Q140" s="145"/>
      <c r="R140" s="161">
        <v>-717.51</v>
      </c>
      <c r="S140" s="145"/>
      <c r="U140" s="161">
        <f t="shared" si="2"/>
        <v>0.37374154748188859</v>
      </c>
      <c r="V140" s="145"/>
      <c r="W140" s="161">
        <f t="shared" si="3"/>
        <v>1.2391700000000001</v>
      </c>
      <c r="X140" s="145"/>
    </row>
    <row r="141" spans="2:24" x14ac:dyDescent="0.2">
      <c r="B141" s="102" t="s">
        <v>236</v>
      </c>
      <c r="C141" s="150" t="s">
        <v>48</v>
      </c>
      <c r="D141" s="145"/>
      <c r="E141" s="145"/>
      <c r="F141" s="145"/>
      <c r="G141" s="150"/>
      <c r="H141" s="145"/>
      <c r="I141" s="106">
        <v>9946.74</v>
      </c>
      <c r="J141" s="106">
        <v>3000</v>
      </c>
      <c r="K141" s="106">
        <v>2217.5100000000002</v>
      </c>
      <c r="L141" s="161">
        <v>1500</v>
      </c>
      <c r="M141" s="145"/>
      <c r="N141" s="145"/>
      <c r="O141" s="161">
        <v>3717.51</v>
      </c>
      <c r="P141" s="145"/>
      <c r="Q141" s="145"/>
      <c r="R141" s="161">
        <v>-717.51</v>
      </c>
      <c r="S141" s="145"/>
      <c r="U141" s="161">
        <f t="shared" ref="U141:U204" si="4">O141/I141</f>
        <v>0.37374154748188859</v>
      </c>
      <c r="V141" s="145"/>
      <c r="W141" s="161">
        <f t="shared" ref="W141:W204" si="5">O141/J141</f>
        <v>1.2391700000000001</v>
      </c>
      <c r="X141" s="145"/>
    </row>
    <row r="142" spans="2:24" x14ac:dyDescent="0.2">
      <c r="B142" s="102" t="s">
        <v>237</v>
      </c>
      <c r="C142" s="150" t="s">
        <v>49</v>
      </c>
      <c r="D142" s="145"/>
      <c r="E142" s="145"/>
      <c r="F142" s="145"/>
      <c r="G142" s="150"/>
      <c r="H142" s="145"/>
      <c r="I142" s="106">
        <v>16333.73</v>
      </c>
      <c r="J142" s="106">
        <v>19000</v>
      </c>
      <c r="K142" s="106">
        <v>7397.84</v>
      </c>
      <c r="L142" s="161">
        <v>9985.8799999999992</v>
      </c>
      <c r="M142" s="145"/>
      <c r="N142" s="145"/>
      <c r="O142" s="161">
        <v>17383.72</v>
      </c>
      <c r="P142" s="145"/>
      <c r="Q142" s="145"/>
      <c r="R142" s="161">
        <v>1616.28</v>
      </c>
      <c r="S142" s="145"/>
      <c r="U142" s="161">
        <f t="shared" si="4"/>
        <v>1.0642835408691096</v>
      </c>
      <c r="V142" s="145"/>
      <c r="W142" s="161">
        <f t="shared" si="5"/>
        <v>0.91493263157894744</v>
      </c>
      <c r="X142" s="145"/>
    </row>
    <row r="143" spans="2:24" ht="25.5" customHeight="1" x14ac:dyDescent="0.2">
      <c r="B143" s="102" t="s">
        <v>238</v>
      </c>
      <c r="C143" s="150" t="s">
        <v>50</v>
      </c>
      <c r="D143" s="145"/>
      <c r="E143" s="145"/>
      <c r="F143" s="145"/>
      <c r="G143" s="150"/>
      <c r="H143" s="145"/>
      <c r="I143" s="106">
        <v>16333.73</v>
      </c>
      <c r="J143" s="106">
        <v>19000</v>
      </c>
      <c r="K143" s="106">
        <v>7397.84</v>
      </c>
      <c r="L143" s="161">
        <v>9985.8799999999992</v>
      </c>
      <c r="M143" s="145"/>
      <c r="N143" s="145"/>
      <c r="O143" s="161">
        <v>17383.72</v>
      </c>
      <c r="P143" s="145"/>
      <c r="Q143" s="145"/>
      <c r="R143" s="161">
        <v>1616.28</v>
      </c>
      <c r="S143" s="145"/>
      <c r="U143" s="161">
        <f t="shared" si="4"/>
        <v>1.0642835408691096</v>
      </c>
      <c r="V143" s="145"/>
      <c r="W143" s="161">
        <f t="shared" si="5"/>
        <v>0.91493263157894744</v>
      </c>
      <c r="X143" s="145"/>
    </row>
    <row r="144" spans="2:24" x14ac:dyDescent="0.2">
      <c r="B144" s="102" t="s">
        <v>241</v>
      </c>
      <c r="C144" s="150" t="s">
        <v>52</v>
      </c>
      <c r="D144" s="145"/>
      <c r="E144" s="145"/>
      <c r="F144" s="145"/>
      <c r="G144" s="150"/>
      <c r="H144" s="145"/>
      <c r="I144" s="106">
        <v>60013.01</v>
      </c>
      <c r="J144" s="106">
        <v>83700</v>
      </c>
      <c r="K144" s="106">
        <v>28835.68</v>
      </c>
      <c r="L144" s="161">
        <v>29552.15</v>
      </c>
      <c r="M144" s="145"/>
      <c r="N144" s="145"/>
      <c r="O144" s="161">
        <v>58387.83</v>
      </c>
      <c r="P144" s="145"/>
      <c r="Q144" s="145"/>
      <c r="R144" s="161">
        <v>25312.17</v>
      </c>
      <c r="S144" s="145"/>
      <c r="U144" s="161">
        <f t="shared" si="4"/>
        <v>0.97291953861337732</v>
      </c>
      <c r="V144" s="145"/>
      <c r="W144" s="161">
        <f t="shared" si="5"/>
        <v>0.69758458781362009</v>
      </c>
      <c r="X144" s="145"/>
    </row>
    <row r="145" spans="2:24" x14ac:dyDescent="0.2">
      <c r="B145" s="102" t="s">
        <v>242</v>
      </c>
      <c r="C145" s="150" t="s">
        <v>53</v>
      </c>
      <c r="D145" s="145"/>
      <c r="E145" s="145"/>
      <c r="F145" s="145"/>
      <c r="G145" s="150"/>
      <c r="H145" s="145"/>
      <c r="I145" s="106">
        <v>2267.92</v>
      </c>
      <c r="J145" s="106">
        <v>12300</v>
      </c>
      <c r="K145" s="106">
        <v>1103.1600000000001</v>
      </c>
      <c r="L145" s="161">
        <v>3333.91</v>
      </c>
      <c r="M145" s="145"/>
      <c r="N145" s="145"/>
      <c r="O145" s="161">
        <v>4437.07</v>
      </c>
      <c r="P145" s="145"/>
      <c r="Q145" s="145"/>
      <c r="R145" s="161">
        <v>7862.93</v>
      </c>
      <c r="S145" s="145"/>
      <c r="U145" s="161">
        <f t="shared" si="4"/>
        <v>1.9564490810963349</v>
      </c>
      <c r="V145" s="145"/>
      <c r="W145" s="161">
        <f t="shared" si="5"/>
        <v>0.36073739837398372</v>
      </c>
      <c r="X145" s="145"/>
    </row>
    <row r="146" spans="2:24" x14ac:dyDescent="0.2">
      <c r="B146" s="102" t="s">
        <v>243</v>
      </c>
      <c r="C146" s="150" t="s">
        <v>54</v>
      </c>
      <c r="D146" s="145"/>
      <c r="E146" s="145"/>
      <c r="F146" s="145"/>
      <c r="G146" s="150"/>
      <c r="H146" s="145"/>
      <c r="I146" s="106">
        <v>184.69</v>
      </c>
      <c r="J146" s="106">
        <v>4200</v>
      </c>
      <c r="K146" s="106">
        <v>26.55</v>
      </c>
      <c r="L146" s="161">
        <v>146.03</v>
      </c>
      <c r="M146" s="145"/>
      <c r="N146" s="145"/>
      <c r="O146" s="161">
        <v>172.58</v>
      </c>
      <c r="P146" s="145"/>
      <c r="Q146" s="145"/>
      <c r="R146" s="161">
        <v>4027.42</v>
      </c>
      <c r="S146" s="145"/>
      <c r="U146" s="161">
        <f t="shared" si="4"/>
        <v>0.93443066760517635</v>
      </c>
      <c r="V146" s="145"/>
      <c r="W146" s="161">
        <f t="shared" si="5"/>
        <v>4.1090476190476191E-2</v>
      </c>
      <c r="X146" s="145"/>
    </row>
    <row r="147" spans="2:24" ht="25.5" customHeight="1" x14ac:dyDescent="0.2">
      <c r="B147" s="102" t="s">
        <v>244</v>
      </c>
      <c r="C147" s="150" t="s">
        <v>55</v>
      </c>
      <c r="D147" s="145"/>
      <c r="E147" s="145"/>
      <c r="F147" s="145"/>
      <c r="G147" s="150"/>
      <c r="H147" s="145"/>
      <c r="I147" s="106">
        <v>2083.23</v>
      </c>
      <c r="J147" s="106">
        <v>2100</v>
      </c>
      <c r="K147" s="106">
        <v>1076.6099999999999</v>
      </c>
      <c r="L147" s="161">
        <v>842.77</v>
      </c>
      <c r="M147" s="145"/>
      <c r="N147" s="145"/>
      <c r="O147" s="161">
        <v>1919.38</v>
      </c>
      <c r="P147" s="145"/>
      <c r="Q147" s="145"/>
      <c r="R147" s="161">
        <v>180.62</v>
      </c>
      <c r="S147" s="145"/>
      <c r="U147" s="161">
        <f t="shared" si="4"/>
        <v>0.92134809886570379</v>
      </c>
      <c r="V147" s="145"/>
      <c r="W147" s="161">
        <f t="shared" si="5"/>
        <v>0.91399047619047624</v>
      </c>
      <c r="X147" s="145"/>
    </row>
    <row r="148" spans="2:24" x14ac:dyDescent="0.2">
      <c r="B148" s="102" t="s">
        <v>245</v>
      </c>
      <c r="C148" s="150" t="s">
        <v>56</v>
      </c>
      <c r="D148" s="145"/>
      <c r="E148" s="145"/>
      <c r="F148" s="145"/>
      <c r="G148" s="150"/>
      <c r="H148" s="145"/>
      <c r="I148" s="106">
        <v>0</v>
      </c>
      <c r="J148" s="106">
        <v>6000</v>
      </c>
      <c r="K148" s="106">
        <v>0</v>
      </c>
      <c r="L148" s="161">
        <v>2345.11</v>
      </c>
      <c r="M148" s="145"/>
      <c r="N148" s="145"/>
      <c r="O148" s="161">
        <v>2345.11</v>
      </c>
      <c r="P148" s="145"/>
      <c r="Q148" s="145"/>
      <c r="R148" s="161">
        <v>3654.89</v>
      </c>
      <c r="S148" s="145"/>
      <c r="U148" s="161" t="s">
        <v>121</v>
      </c>
      <c r="V148" s="145"/>
      <c r="W148" s="161">
        <f t="shared" si="5"/>
        <v>0.39085166666666671</v>
      </c>
      <c r="X148" s="145"/>
    </row>
    <row r="149" spans="2:24" x14ac:dyDescent="0.2">
      <c r="B149" s="102" t="s">
        <v>247</v>
      </c>
      <c r="C149" s="150" t="s">
        <v>58</v>
      </c>
      <c r="D149" s="145"/>
      <c r="E149" s="145"/>
      <c r="F149" s="145"/>
      <c r="G149" s="150"/>
      <c r="H149" s="145"/>
      <c r="I149" s="106">
        <v>5757.41</v>
      </c>
      <c r="J149" s="106">
        <v>8600</v>
      </c>
      <c r="K149" s="106">
        <v>2648.59</v>
      </c>
      <c r="L149" s="161">
        <v>2757</v>
      </c>
      <c r="M149" s="145"/>
      <c r="N149" s="145"/>
      <c r="O149" s="161">
        <v>5405.59</v>
      </c>
      <c r="P149" s="145"/>
      <c r="Q149" s="145"/>
      <c r="R149" s="161">
        <v>3194.41</v>
      </c>
      <c r="S149" s="145"/>
      <c r="U149" s="161">
        <f t="shared" si="4"/>
        <v>0.93889266180452668</v>
      </c>
      <c r="V149" s="145"/>
      <c r="W149" s="161">
        <f t="shared" si="5"/>
        <v>0.62855697674418609</v>
      </c>
      <c r="X149" s="145"/>
    </row>
    <row r="150" spans="2:24" x14ac:dyDescent="0.2">
      <c r="B150" s="102" t="s">
        <v>248</v>
      </c>
      <c r="C150" s="150" t="s">
        <v>59</v>
      </c>
      <c r="D150" s="145"/>
      <c r="E150" s="145"/>
      <c r="F150" s="145"/>
      <c r="G150" s="150"/>
      <c r="H150" s="145"/>
      <c r="I150" s="106">
        <v>2207.2600000000002</v>
      </c>
      <c r="J150" s="106">
        <v>4700</v>
      </c>
      <c r="K150" s="106">
        <v>1010.02</v>
      </c>
      <c r="L150" s="161">
        <v>1780.81</v>
      </c>
      <c r="M150" s="145"/>
      <c r="N150" s="145"/>
      <c r="O150" s="161">
        <v>2790.83</v>
      </c>
      <c r="P150" s="145"/>
      <c r="Q150" s="145"/>
      <c r="R150" s="161">
        <v>1909.17</v>
      </c>
      <c r="S150" s="145"/>
      <c r="U150" s="161">
        <f t="shared" si="4"/>
        <v>1.264386615079329</v>
      </c>
      <c r="V150" s="145"/>
      <c r="W150" s="161">
        <f t="shared" si="5"/>
        <v>0.59379361702127653</v>
      </c>
      <c r="X150" s="145"/>
    </row>
    <row r="151" spans="2:24" x14ac:dyDescent="0.2">
      <c r="B151" s="102" t="s">
        <v>249</v>
      </c>
      <c r="C151" s="150" t="s">
        <v>60</v>
      </c>
      <c r="D151" s="145"/>
      <c r="E151" s="145"/>
      <c r="F151" s="145"/>
      <c r="G151" s="150"/>
      <c r="H151" s="145"/>
      <c r="I151" s="106">
        <v>0</v>
      </c>
      <c r="J151" s="106">
        <v>0</v>
      </c>
      <c r="K151" s="106">
        <v>0</v>
      </c>
      <c r="L151" s="161">
        <v>0</v>
      </c>
      <c r="M151" s="145"/>
      <c r="N151" s="145"/>
      <c r="O151" s="161">
        <v>0</v>
      </c>
      <c r="P151" s="145"/>
      <c r="Q151" s="145"/>
      <c r="R151" s="161">
        <v>0</v>
      </c>
      <c r="S151" s="145"/>
      <c r="U151" s="161" t="s">
        <v>121</v>
      </c>
      <c r="V151" s="145"/>
      <c r="W151" s="161" t="s">
        <v>121</v>
      </c>
      <c r="X151" s="145"/>
    </row>
    <row r="152" spans="2:24" x14ac:dyDescent="0.2">
      <c r="B152" s="102" t="s">
        <v>250</v>
      </c>
      <c r="C152" s="150" t="s">
        <v>61</v>
      </c>
      <c r="D152" s="145"/>
      <c r="E152" s="145"/>
      <c r="F152" s="145"/>
      <c r="G152" s="150"/>
      <c r="H152" s="145"/>
      <c r="I152" s="106">
        <v>3478.01</v>
      </c>
      <c r="J152" s="106">
        <v>3700</v>
      </c>
      <c r="K152" s="106">
        <v>1572.27</v>
      </c>
      <c r="L152" s="161">
        <v>914.85</v>
      </c>
      <c r="M152" s="145"/>
      <c r="N152" s="145"/>
      <c r="O152" s="161">
        <v>2487.12</v>
      </c>
      <c r="P152" s="145"/>
      <c r="Q152" s="145"/>
      <c r="R152" s="161">
        <v>1212.8800000000001</v>
      </c>
      <c r="S152" s="145"/>
      <c r="U152" s="161">
        <f t="shared" si="4"/>
        <v>0.71509857648482889</v>
      </c>
      <c r="V152" s="145"/>
      <c r="W152" s="161">
        <f t="shared" si="5"/>
        <v>0.67219459459459452</v>
      </c>
      <c r="X152" s="145"/>
    </row>
    <row r="153" spans="2:24" ht="26.25" customHeight="1" x14ac:dyDescent="0.2">
      <c r="B153" s="102" t="s">
        <v>251</v>
      </c>
      <c r="C153" s="150" t="s">
        <v>252</v>
      </c>
      <c r="D153" s="145"/>
      <c r="E153" s="145"/>
      <c r="F153" s="145"/>
      <c r="G153" s="150"/>
      <c r="H153" s="145"/>
      <c r="I153" s="106">
        <v>45.32</v>
      </c>
      <c r="J153" s="106">
        <v>100</v>
      </c>
      <c r="K153" s="106">
        <v>10.36</v>
      </c>
      <c r="L153" s="161">
        <v>59.33</v>
      </c>
      <c r="M153" s="145"/>
      <c r="N153" s="145"/>
      <c r="O153" s="161">
        <v>69.69</v>
      </c>
      <c r="P153" s="145"/>
      <c r="Q153" s="145"/>
      <c r="R153" s="161">
        <v>30.31</v>
      </c>
      <c r="S153" s="145"/>
      <c r="U153" s="161">
        <f t="shared" si="4"/>
        <v>1.5377316857899381</v>
      </c>
      <c r="V153" s="145"/>
      <c r="W153" s="161">
        <f t="shared" si="5"/>
        <v>0.69689999999999996</v>
      </c>
      <c r="X153" s="145"/>
    </row>
    <row r="154" spans="2:24" x14ac:dyDescent="0.2">
      <c r="B154" s="102" t="s">
        <v>253</v>
      </c>
      <c r="C154" s="150" t="s">
        <v>63</v>
      </c>
      <c r="D154" s="145"/>
      <c r="E154" s="145"/>
      <c r="F154" s="145"/>
      <c r="G154" s="150"/>
      <c r="H154" s="145"/>
      <c r="I154" s="106">
        <v>26.81</v>
      </c>
      <c r="J154" s="106">
        <v>100</v>
      </c>
      <c r="K154" s="106">
        <v>55.94</v>
      </c>
      <c r="L154" s="161">
        <v>2.0099999999999998</v>
      </c>
      <c r="M154" s="145"/>
      <c r="N154" s="145"/>
      <c r="O154" s="161">
        <v>57.95</v>
      </c>
      <c r="P154" s="145"/>
      <c r="Q154" s="145"/>
      <c r="R154" s="161">
        <v>42.05</v>
      </c>
      <c r="S154" s="145"/>
      <c r="U154" s="161">
        <f t="shared" si="4"/>
        <v>2.1615069004102949</v>
      </c>
      <c r="V154" s="145"/>
      <c r="W154" s="161">
        <f t="shared" si="5"/>
        <v>0.57950000000000002</v>
      </c>
      <c r="X154" s="145"/>
    </row>
    <row r="155" spans="2:24" x14ac:dyDescent="0.2">
      <c r="B155" s="102" t="s">
        <v>255</v>
      </c>
      <c r="C155" s="150" t="s">
        <v>65</v>
      </c>
      <c r="D155" s="145"/>
      <c r="E155" s="145"/>
      <c r="F155" s="145"/>
      <c r="G155" s="150"/>
      <c r="H155" s="145"/>
      <c r="I155" s="106">
        <v>51370.41</v>
      </c>
      <c r="J155" s="106">
        <v>62000</v>
      </c>
      <c r="K155" s="106">
        <v>25020.47</v>
      </c>
      <c r="L155" s="161">
        <v>23300.34</v>
      </c>
      <c r="M155" s="145"/>
      <c r="N155" s="145"/>
      <c r="O155" s="161">
        <v>48320.81</v>
      </c>
      <c r="P155" s="145"/>
      <c r="Q155" s="145"/>
      <c r="R155" s="161">
        <v>13679.19</v>
      </c>
      <c r="S155" s="145"/>
      <c r="U155" s="161">
        <f t="shared" si="4"/>
        <v>0.94063508545094332</v>
      </c>
      <c r="V155" s="145"/>
      <c r="W155" s="161">
        <f t="shared" si="5"/>
        <v>0.7793679032258064</v>
      </c>
      <c r="X155" s="145"/>
    </row>
    <row r="156" spans="2:24" ht="25.5" customHeight="1" x14ac:dyDescent="0.2">
      <c r="B156" s="102" t="s">
        <v>256</v>
      </c>
      <c r="C156" s="150" t="s">
        <v>66</v>
      </c>
      <c r="D156" s="145"/>
      <c r="E156" s="145"/>
      <c r="F156" s="145"/>
      <c r="G156" s="150"/>
      <c r="H156" s="145"/>
      <c r="I156" s="106">
        <v>638.42999999999995</v>
      </c>
      <c r="J156" s="106">
        <v>800</v>
      </c>
      <c r="K156" s="106">
        <v>227.34</v>
      </c>
      <c r="L156" s="161">
        <v>225.2</v>
      </c>
      <c r="M156" s="145"/>
      <c r="N156" s="145"/>
      <c r="O156" s="161">
        <v>452.54</v>
      </c>
      <c r="P156" s="145"/>
      <c r="Q156" s="145"/>
      <c r="R156" s="161">
        <v>347.46</v>
      </c>
      <c r="S156" s="145"/>
      <c r="U156" s="161">
        <f t="shared" si="4"/>
        <v>0.70883260498410172</v>
      </c>
      <c r="V156" s="145"/>
      <c r="W156" s="161">
        <f t="shared" si="5"/>
        <v>0.56567500000000004</v>
      </c>
      <c r="X156" s="145"/>
    </row>
    <row r="157" spans="2:24" ht="21" customHeight="1" x14ac:dyDescent="0.2">
      <c r="B157" s="102" t="s">
        <v>257</v>
      </c>
      <c r="C157" s="150" t="s">
        <v>258</v>
      </c>
      <c r="D157" s="145"/>
      <c r="E157" s="145"/>
      <c r="F157" s="145"/>
      <c r="G157" s="150"/>
      <c r="H157" s="145"/>
      <c r="I157" s="106">
        <v>2717.96</v>
      </c>
      <c r="J157" s="106">
        <v>800</v>
      </c>
      <c r="K157" s="106">
        <v>265.33</v>
      </c>
      <c r="L157" s="161">
        <v>395.4</v>
      </c>
      <c r="M157" s="145"/>
      <c r="N157" s="145"/>
      <c r="O157" s="161">
        <v>660.73</v>
      </c>
      <c r="P157" s="145"/>
      <c r="Q157" s="145"/>
      <c r="R157" s="161">
        <v>139.27000000000001</v>
      </c>
      <c r="S157" s="145"/>
      <c r="U157" s="161">
        <f t="shared" si="4"/>
        <v>0.24309776449984546</v>
      </c>
      <c r="V157" s="145"/>
      <c r="W157" s="161">
        <f t="shared" si="5"/>
        <v>0.82591250000000005</v>
      </c>
      <c r="X157" s="145"/>
    </row>
    <row r="158" spans="2:24" x14ac:dyDescent="0.2">
      <c r="B158" s="102" t="s">
        <v>259</v>
      </c>
      <c r="C158" s="150" t="s">
        <v>68</v>
      </c>
      <c r="D158" s="145"/>
      <c r="E158" s="145"/>
      <c r="F158" s="145"/>
      <c r="G158" s="150"/>
      <c r="H158" s="145"/>
      <c r="I158" s="106">
        <v>104.72</v>
      </c>
      <c r="J158" s="106">
        <v>400</v>
      </c>
      <c r="K158" s="106">
        <v>0</v>
      </c>
      <c r="L158" s="161">
        <v>0</v>
      </c>
      <c r="M158" s="145"/>
      <c r="N158" s="145"/>
      <c r="O158" s="161">
        <v>0</v>
      </c>
      <c r="P158" s="145"/>
      <c r="Q158" s="145"/>
      <c r="R158" s="161">
        <v>400</v>
      </c>
      <c r="S158" s="145"/>
      <c r="U158" s="161">
        <f t="shared" si="4"/>
        <v>0</v>
      </c>
      <c r="V158" s="145"/>
      <c r="W158" s="161">
        <f t="shared" si="5"/>
        <v>0</v>
      </c>
      <c r="X158" s="145"/>
    </row>
    <row r="159" spans="2:24" x14ac:dyDescent="0.2">
      <c r="B159" s="102" t="s">
        <v>260</v>
      </c>
      <c r="C159" s="150" t="s">
        <v>69</v>
      </c>
      <c r="D159" s="145"/>
      <c r="E159" s="145"/>
      <c r="F159" s="145"/>
      <c r="G159" s="150"/>
      <c r="H159" s="145"/>
      <c r="I159" s="106">
        <v>641.58000000000004</v>
      </c>
      <c r="J159" s="106">
        <v>900</v>
      </c>
      <c r="K159" s="106">
        <v>442.11</v>
      </c>
      <c r="L159" s="161">
        <v>402.9</v>
      </c>
      <c r="M159" s="145"/>
      <c r="N159" s="145"/>
      <c r="O159" s="161">
        <v>845.01</v>
      </c>
      <c r="P159" s="145"/>
      <c r="Q159" s="145"/>
      <c r="R159" s="161">
        <v>54.99</v>
      </c>
      <c r="S159" s="145"/>
      <c r="U159" s="161">
        <f t="shared" si="4"/>
        <v>1.3170765921630974</v>
      </c>
      <c r="V159" s="145"/>
      <c r="W159" s="161">
        <f t="shared" si="5"/>
        <v>0.93889999999999996</v>
      </c>
      <c r="X159" s="145"/>
    </row>
    <row r="160" spans="2:24" x14ac:dyDescent="0.2">
      <c r="B160" s="102" t="s">
        <v>261</v>
      </c>
      <c r="C160" s="150" t="s">
        <v>70</v>
      </c>
      <c r="D160" s="145"/>
      <c r="E160" s="145"/>
      <c r="F160" s="145"/>
      <c r="G160" s="150"/>
      <c r="H160" s="145"/>
      <c r="I160" s="106">
        <v>10496.92</v>
      </c>
      <c r="J160" s="106">
        <v>13800</v>
      </c>
      <c r="K160" s="106">
        <v>5795.77</v>
      </c>
      <c r="L160" s="161">
        <v>4345.6499999999996</v>
      </c>
      <c r="M160" s="145"/>
      <c r="N160" s="145"/>
      <c r="O160" s="161">
        <v>10141.42</v>
      </c>
      <c r="P160" s="145"/>
      <c r="Q160" s="145"/>
      <c r="R160" s="161">
        <v>3658.58</v>
      </c>
      <c r="S160" s="145"/>
      <c r="U160" s="161">
        <f t="shared" si="4"/>
        <v>0.9661329228002119</v>
      </c>
      <c r="V160" s="145"/>
      <c r="W160" s="161">
        <f t="shared" si="5"/>
        <v>0.7348855072463768</v>
      </c>
      <c r="X160" s="145"/>
    </row>
    <row r="161" spans="2:24" x14ac:dyDescent="0.2">
      <c r="B161" s="102" t="s">
        <v>262</v>
      </c>
      <c r="C161" s="150" t="s">
        <v>263</v>
      </c>
      <c r="D161" s="145"/>
      <c r="E161" s="145"/>
      <c r="F161" s="145"/>
      <c r="G161" s="150"/>
      <c r="H161" s="145"/>
      <c r="I161" s="106">
        <v>159.27000000000001</v>
      </c>
      <c r="J161" s="106">
        <v>600</v>
      </c>
      <c r="K161" s="106">
        <v>0</v>
      </c>
      <c r="L161" s="161">
        <v>0</v>
      </c>
      <c r="M161" s="145"/>
      <c r="N161" s="145"/>
      <c r="O161" s="161">
        <v>0</v>
      </c>
      <c r="P161" s="145"/>
      <c r="Q161" s="145"/>
      <c r="R161" s="161">
        <v>600</v>
      </c>
      <c r="S161" s="145"/>
      <c r="U161" s="161">
        <f t="shared" si="4"/>
        <v>0</v>
      </c>
      <c r="V161" s="145"/>
      <c r="W161" s="161">
        <f t="shared" si="5"/>
        <v>0</v>
      </c>
      <c r="X161" s="145"/>
    </row>
    <row r="162" spans="2:24" x14ac:dyDescent="0.2">
      <c r="B162" s="102" t="s">
        <v>264</v>
      </c>
      <c r="C162" s="150" t="s">
        <v>72</v>
      </c>
      <c r="D162" s="145"/>
      <c r="E162" s="145"/>
      <c r="F162" s="145"/>
      <c r="G162" s="150"/>
      <c r="H162" s="145"/>
      <c r="I162" s="106">
        <v>36100.01</v>
      </c>
      <c r="J162" s="106">
        <v>43300</v>
      </c>
      <c r="K162" s="106">
        <v>17910.47</v>
      </c>
      <c r="L162" s="161">
        <v>16353.07</v>
      </c>
      <c r="M162" s="145"/>
      <c r="N162" s="145"/>
      <c r="O162" s="161">
        <v>34263.54</v>
      </c>
      <c r="P162" s="145"/>
      <c r="Q162" s="145"/>
      <c r="R162" s="161">
        <v>9036.4599999999991</v>
      </c>
      <c r="S162" s="145"/>
      <c r="U162" s="161">
        <f t="shared" si="4"/>
        <v>0.94912826893953761</v>
      </c>
      <c r="V162" s="145"/>
      <c r="W162" s="161">
        <f t="shared" si="5"/>
        <v>0.79130577367205546</v>
      </c>
      <c r="X162" s="145"/>
    </row>
    <row r="163" spans="2:24" x14ac:dyDescent="0.2">
      <c r="B163" s="102" t="s">
        <v>265</v>
      </c>
      <c r="C163" s="150" t="s">
        <v>73</v>
      </c>
      <c r="D163" s="145"/>
      <c r="E163" s="145"/>
      <c r="F163" s="145"/>
      <c r="G163" s="150"/>
      <c r="H163" s="145"/>
      <c r="I163" s="106">
        <v>405.21</v>
      </c>
      <c r="J163" s="106">
        <v>1000</v>
      </c>
      <c r="K163" s="106">
        <v>290.7</v>
      </c>
      <c r="L163" s="161">
        <v>1535.01</v>
      </c>
      <c r="M163" s="145"/>
      <c r="N163" s="145"/>
      <c r="O163" s="161">
        <v>1825.71</v>
      </c>
      <c r="P163" s="145"/>
      <c r="Q163" s="145"/>
      <c r="R163" s="161">
        <v>-825.71</v>
      </c>
      <c r="S163" s="145"/>
      <c r="U163" s="161">
        <f t="shared" si="4"/>
        <v>4.5055896942326203</v>
      </c>
      <c r="V163" s="145"/>
      <c r="W163" s="161">
        <f t="shared" si="5"/>
        <v>1.8257099999999999</v>
      </c>
      <c r="X163" s="145"/>
    </row>
    <row r="164" spans="2:24" x14ac:dyDescent="0.2">
      <c r="B164" s="102" t="s">
        <v>266</v>
      </c>
      <c r="C164" s="150" t="s">
        <v>74</v>
      </c>
      <c r="D164" s="145"/>
      <c r="E164" s="145"/>
      <c r="F164" s="145"/>
      <c r="G164" s="150"/>
      <c r="H164" s="145"/>
      <c r="I164" s="106">
        <v>106.31</v>
      </c>
      <c r="J164" s="106">
        <v>400</v>
      </c>
      <c r="K164" s="106">
        <v>88.75</v>
      </c>
      <c r="L164" s="161">
        <v>43.11</v>
      </c>
      <c r="M164" s="145"/>
      <c r="N164" s="145"/>
      <c r="O164" s="161">
        <v>131.86000000000001</v>
      </c>
      <c r="P164" s="145"/>
      <c r="Q164" s="145"/>
      <c r="R164" s="161">
        <v>268.14</v>
      </c>
      <c r="S164" s="145"/>
      <c r="U164" s="161">
        <f t="shared" si="4"/>
        <v>1.2403348697206285</v>
      </c>
      <c r="V164" s="145"/>
      <c r="W164" s="161">
        <f t="shared" si="5"/>
        <v>0.32965000000000005</v>
      </c>
      <c r="X164" s="145"/>
    </row>
    <row r="165" spans="2:24" ht="21.75" customHeight="1" x14ac:dyDescent="0.2">
      <c r="B165" s="102" t="s">
        <v>267</v>
      </c>
      <c r="C165" s="150" t="s">
        <v>76</v>
      </c>
      <c r="D165" s="145"/>
      <c r="E165" s="145"/>
      <c r="F165" s="145"/>
      <c r="G165" s="150"/>
      <c r="H165" s="145"/>
      <c r="I165" s="106">
        <v>0</v>
      </c>
      <c r="J165" s="106">
        <v>0</v>
      </c>
      <c r="K165" s="106">
        <v>0</v>
      </c>
      <c r="L165" s="161">
        <v>0</v>
      </c>
      <c r="M165" s="145"/>
      <c r="N165" s="145"/>
      <c r="O165" s="161">
        <v>0</v>
      </c>
      <c r="P165" s="145"/>
      <c r="Q165" s="145"/>
      <c r="R165" s="161">
        <v>0</v>
      </c>
      <c r="S165" s="145"/>
      <c r="U165" s="161" t="s">
        <v>121</v>
      </c>
      <c r="V165" s="145"/>
      <c r="W165" s="161" t="s">
        <v>121</v>
      </c>
      <c r="X165" s="145"/>
    </row>
    <row r="166" spans="2:24" ht="22.5" customHeight="1" x14ac:dyDescent="0.2">
      <c r="B166" s="102" t="s">
        <v>268</v>
      </c>
      <c r="C166" s="150" t="s">
        <v>76</v>
      </c>
      <c r="D166" s="145"/>
      <c r="E166" s="145"/>
      <c r="F166" s="145"/>
      <c r="G166" s="150"/>
      <c r="H166" s="145"/>
      <c r="I166" s="106">
        <v>0</v>
      </c>
      <c r="J166" s="106">
        <v>0</v>
      </c>
      <c r="K166" s="106">
        <v>0</v>
      </c>
      <c r="L166" s="161">
        <v>0</v>
      </c>
      <c r="M166" s="145"/>
      <c r="N166" s="145"/>
      <c r="O166" s="161">
        <v>0</v>
      </c>
      <c r="P166" s="145"/>
      <c r="Q166" s="145"/>
      <c r="R166" s="161">
        <v>0</v>
      </c>
      <c r="S166" s="145"/>
      <c r="U166" s="161" t="s">
        <v>121</v>
      </c>
      <c r="V166" s="145"/>
      <c r="W166" s="161" t="s">
        <v>121</v>
      </c>
      <c r="X166" s="145"/>
    </row>
    <row r="167" spans="2:24" x14ac:dyDescent="0.2">
      <c r="B167" s="102" t="s">
        <v>269</v>
      </c>
      <c r="C167" s="150" t="s">
        <v>77</v>
      </c>
      <c r="D167" s="145"/>
      <c r="E167" s="145"/>
      <c r="F167" s="145"/>
      <c r="G167" s="150"/>
      <c r="H167" s="145"/>
      <c r="I167" s="106">
        <v>617.28</v>
      </c>
      <c r="J167" s="106">
        <v>800</v>
      </c>
      <c r="K167" s="106">
        <v>63.46</v>
      </c>
      <c r="L167" s="161">
        <v>160.9</v>
      </c>
      <c r="M167" s="145"/>
      <c r="N167" s="145"/>
      <c r="O167" s="161">
        <v>224.36</v>
      </c>
      <c r="P167" s="145"/>
      <c r="Q167" s="145"/>
      <c r="R167" s="161">
        <v>575.64</v>
      </c>
      <c r="S167" s="145"/>
      <c r="U167" s="161">
        <f t="shared" si="4"/>
        <v>0.36346552617936756</v>
      </c>
      <c r="V167" s="145"/>
      <c r="W167" s="161">
        <f t="shared" si="5"/>
        <v>0.28045000000000003</v>
      </c>
      <c r="X167" s="145"/>
    </row>
    <row r="168" spans="2:24" x14ac:dyDescent="0.2">
      <c r="B168" s="102" t="s">
        <v>272</v>
      </c>
      <c r="C168" s="150" t="s">
        <v>79</v>
      </c>
      <c r="D168" s="145"/>
      <c r="E168" s="145"/>
      <c r="F168" s="145"/>
      <c r="G168" s="150"/>
      <c r="H168" s="145"/>
      <c r="I168" s="106">
        <v>226.95</v>
      </c>
      <c r="J168" s="106">
        <v>200</v>
      </c>
      <c r="K168" s="106">
        <v>19.05</v>
      </c>
      <c r="L168" s="161">
        <v>105.67</v>
      </c>
      <c r="M168" s="145"/>
      <c r="N168" s="145"/>
      <c r="O168" s="161">
        <v>124.72</v>
      </c>
      <c r="P168" s="145"/>
      <c r="Q168" s="145"/>
      <c r="R168" s="161">
        <v>75.28</v>
      </c>
      <c r="S168" s="145"/>
      <c r="U168" s="161">
        <f t="shared" si="4"/>
        <v>0.5495483586693104</v>
      </c>
      <c r="V168" s="145"/>
      <c r="W168" s="161">
        <f t="shared" si="5"/>
        <v>0.62360000000000004</v>
      </c>
      <c r="X168" s="145"/>
    </row>
    <row r="169" spans="2:24" x14ac:dyDescent="0.2">
      <c r="B169" s="102" t="s">
        <v>273</v>
      </c>
      <c r="C169" s="150" t="s">
        <v>80</v>
      </c>
      <c r="D169" s="145"/>
      <c r="E169" s="145"/>
      <c r="F169" s="145"/>
      <c r="G169" s="150"/>
      <c r="H169" s="145"/>
      <c r="I169" s="106">
        <v>219.64</v>
      </c>
      <c r="J169" s="106">
        <v>100</v>
      </c>
      <c r="K169" s="106">
        <v>0</v>
      </c>
      <c r="L169" s="161">
        <v>18.600000000000001</v>
      </c>
      <c r="M169" s="145"/>
      <c r="N169" s="145"/>
      <c r="O169" s="161">
        <v>18.600000000000001</v>
      </c>
      <c r="P169" s="145"/>
      <c r="Q169" s="145"/>
      <c r="R169" s="161">
        <v>81.400000000000006</v>
      </c>
      <c r="S169" s="145"/>
      <c r="U169" s="161">
        <f t="shared" si="4"/>
        <v>8.4684028410125678E-2</v>
      </c>
      <c r="V169" s="145"/>
      <c r="W169" s="161">
        <f t="shared" si="5"/>
        <v>0.18600000000000003</v>
      </c>
      <c r="X169" s="145"/>
    </row>
    <row r="170" spans="2:24" x14ac:dyDescent="0.2">
      <c r="B170" s="102" t="s">
        <v>274</v>
      </c>
      <c r="C170" s="150" t="s">
        <v>81</v>
      </c>
      <c r="D170" s="145"/>
      <c r="E170" s="145"/>
      <c r="F170" s="145"/>
      <c r="G170" s="150"/>
      <c r="H170" s="145"/>
      <c r="I170" s="106">
        <v>45.23</v>
      </c>
      <c r="J170" s="106">
        <v>200</v>
      </c>
      <c r="K170" s="106">
        <v>40</v>
      </c>
      <c r="L170" s="161">
        <v>0</v>
      </c>
      <c r="M170" s="145"/>
      <c r="N170" s="145"/>
      <c r="O170" s="161">
        <v>40</v>
      </c>
      <c r="P170" s="145"/>
      <c r="Q170" s="145"/>
      <c r="R170" s="161">
        <v>160</v>
      </c>
      <c r="S170" s="145"/>
      <c r="U170" s="161">
        <f t="shared" si="4"/>
        <v>0.88436878178200318</v>
      </c>
      <c r="V170" s="145"/>
      <c r="W170" s="161">
        <f t="shared" si="5"/>
        <v>0.2</v>
      </c>
      <c r="X170" s="145"/>
    </row>
    <row r="171" spans="2:24" x14ac:dyDescent="0.2">
      <c r="B171" s="102" t="s">
        <v>277</v>
      </c>
      <c r="C171" s="150" t="s">
        <v>77</v>
      </c>
      <c r="D171" s="145"/>
      <c r="E171" s="145"/>
      <c r="F171" s="145"/>
      <c r="G171" s="150"/>
      <c r="H171" s="145"/>
      <c r="I171" s="106">
        <v>125.45</v>
      </c>
      <c r="J171" s="106">
        <v>300</v>
      </c>
      <c r="K171" s="106">
        <v>4.41</v>
      </c>
      <c r="L171" s="161">
        <v>36.630000000000003</v>
      </c>
      <c r="M171" s="145"/>
      <c r="N171" s="145"/>
      <c r="O171" s="161">
        <v>41.04</v>
      </c>
      <c r="P171" s="145"/>
      <c r="Q171" s="145"/>
      <c r="R171" s="161">
        <v>258.95999999999998</v>
      </c>
      <c r="S171" s="145"/>
      <c r="U171" s="161">
        <f t="shared" si="4"/>
        <v>0.32714228776404941</v>
      </c>
      <c r="V171" s="145"/>
      <c r="W171" s="161">
        <f t="shared" si="5"/>
        <v>0.1368</v>
      </c>
      <c r="X171" s="145"/>
    </row>
    <row r="172" spans="2:24" x14ac:dyDescent="0.2">
      <c r="B172" s="102" t="s">
        <v>278</v>
      </c>
      <c r="C172" s="150" t="s">
        <v>84</v>
      </c>
      <c r="D172" s="145"/>
      <c r="E172" s="145"/>
      <c r="F172" s="145"/>
      <c r="G172" s="150"/>
      <c r="H172" s="145"/>
      <c r="I172" s="106">
        <v>297.13</v>
      </c>
      <c r="J172" s="106">
        <v>400</v>
      </c>
      <c r="K172" s="106">
        <v>65.89</v>
      </c>
      <c r="L172" s="161">
        <v>59.17</v>
      </c>
      <c r="M172" s="145"/>
      <c r="N172" s="145"/>
      <c r="O172" s="161">
        <v>125.06</v>
      </c>
      <c r="P172" s="145"/>
      <c r="Q172" s="145"/>
      <c r="R172" s="161">
        <v>274.94</v>
      </c>
      <c r="S172" s="145"/>
      <c r="U172" s="161">
        <f t="shared" si="4"/>
        <v>0.42089321172550737</v>
      </c>
      <c r="V172" s="145"/>
      <c r="W172" s="161">
        <f t="shared" si="5"/>
        <v>0.31264999999999998</v>
      </c>
      <c r="X172" s="145"/>
    </row>
    <row r="173" spans="2:24" x14ac:dyDescent="0.2">
      <c r="B173" s="102" t="s">
        <v>279</v>
      </c>
      <c r="C173" s="150" t="s">
        <v>280</v>
      </c>
      <c r="D173" s="145"/>
      <c r="E173" s="145"/>
      <c r="F173" s="145"/>
      <c r="G173" s="150"/>
      <c r="H173" s="145"/>
      <c r="I173" s="106">
        <v>297.13</v>
      </c>
      <c r="J173" s="106">
        <v>400</v>
      </c>
      <c r="K173" s="106">
        <v>65.89</v>
      </c>
      <c r="L173" s="161">
        <v>59.17</v>
      </c>
      <c r="M173" s="145"/>
      <c r="N173" s="145"/>
      <c r="O173" s="161">
        <v>125.06</v>
      </c>
      <c r="P173" s="145"/>
      <c r="Q173" s="145"/>
      <c r="R173" s="161">
        <v>274.94</v>
      </c>
      <c r="S173" s="145"/>
      <c r="U173" s="161">
        <f t="shared" si="4"/>
        <v>0.42089321172550737</v>
      </c>
      <c r="V173" s="145"/>
      <c r="W173" s="161">
        <f t="shared" si="5"/>
        <v>0.31264999999999998</v>
      </c>
      <c r="X173" s="145"/>
    </row>
    <row r="174" spans="2:24" ht="26.25" customHeight="1" x14ac:dyDescent="0.2">
      <c r="B174" s="102" t="s">
        <v>281</v>
      </c>
      <c r="C174" s="150" t="s">
        <v>85</v>
      </c>
      <c r="D174" s="145"/>
      <c r="E174" s="145"/>
      <c r="F174" s="145"/>
      <c r="G174" s="150"/>
      <c r="H174" s="145"/>
      <c r="I174" s="106">
        <v>295.72000000000003</v>
      </c>
      <c r="J174" s="106">
        <v>400</v>
      </c>
      <c r="K174" s="106">
        <v>64.22</v>
      </c>
      <c r="L174" s="161">
        <v>50.74</v>
      </c>
      <c r="M174" s="145"/>
      <c r="N174" s="145"/>
      <c r="O174" s="161">
        <v>114.96</v>
      </c>
      <c r="P174" s="145"/>
      <c r="Q174" s="145"/>
      <c r="R174" s="161">
        <v>285.04000000000002</v>
      </c>
      <c r="S174" s="145"/>
      <c r="U174" s="161">
        <f t="shared" si="4"/>
        <v>0.38874611118625724</v>
      </c>
      <c r="V174" s="145"/>
      <c r="W174" s="161">
        <f t="shared" si="5"/>
        <v>0.28739999999999999</v>
      </c>
      <c r="X174" s="145"/>
    </row>
    <row r="175" spans="2:24" ht="18" customHeight="1" x14ac:dyDescent="0.2">
      <c r="B175" s="102" t="s">
        <v>282</v>
      </c>
      <c r="C175" s="150" t="s">
        <v>283</v>
      </c>
      <c r="D175" s="145"/>
      <c r="E175" s="145"/>
      <c r="F175" s="145"/>
      <c r="G175" s="150"/>
      <c r="H175" s="145"/>
      <c r="I175" s="106">
        <v>1.41</v>
      </c>
      <c r="J175" s="106">
        <v>0</v>
      </c>
      <c r="K175" s="106">
        <v>0</v>
      </c>
      <c r="L175" s="161">
        <v>8.43</v>
      </c>
      <c r="M175" s="145"/>
      <c r="N175" s="145"/>
      <c r="O175" s="161">
        <v>8.43</v>
      </c>
      <c r="P175" s="145"/>
      <c r="Q175" s="145"/>
      <c r="R175" s="161">
        <v>-8.43</v>
      </c>
      <c r="S175" s="145"/>
      <c r="U175" s="161">
        <f t="shared" si="4"/>
        <v>5.9787234042553195</v>
      </c>
      <c r="V175" s="145"/>
      <c r="W175" s="161" t="s">
        <v>121</v>
      </c>
      <c r="X175" s="145"/>
    </row>
    <row r="176" spans="2:24" ht="18.75" customHeight="1" x14ac:dyDescent="0.2">
      <c r="B176" s="102" t="s">
        <v>284</v>
      </c>
      <c r="C176" s="150" t="s">
        <v>285</v>
      </c>
      <c r="D176" s="145"/>
      <c r="E176" s="145"/>
      <c r="F176" s="145"/>
      <c r="G176" s="150"/>
      <c r="H176" s="145"/>
      <c r="I176" s="106">
        <v>0</v>
      </c>
      <c r="J176" s="106">
        <v>0</v>
      </c>
      <c r="K176" s="106">
        <v>1.67</v>
      </c>
      <c r="L176" s="161">
        <v>0</v>
      </c>
      <c r="M176" s="145"/>
      <c r="N176" s="145"/>
      <c r="O176" s="161">
        <v>1.67</v>
      </c>
      <c r="P176" s="145"/>
      <c r="Q176" s="145"/>
      <c r="R176" s="161">
        <v>-1.67</v>
      </c>
      <c r="S176" s="145"/>
      <c r="U176" s="161" t="s">
        <v>121</v>
      </c>
      <c r="V176" s="145"/>
      <c r="W176" s="161" t="s">
        <v>121</v>
      </c>
      <c r="X176" s="145"/>
    </row>
    <row r="177" spans="2:24" ht="22.5" customHeight="1" x14ac:dyDescent="0.2">
      <c r="B177" s="102" t="s">
        <v>286</v>
      </c>
      <c r="C177" s="150" t="s">
        <v>88</v>
      </c>
      <c r="D177" s="145"/>
      <c r="E177" s="145"/>
      <c r="F177" s="145"/>
      <c r="G177" s="150"/>
      <c r="H177" s="145"/>
      <c r="I177" s="106">
        <v>0</v>
      </c>
      <c r="J177" s="106">
        <v>1700</v>
      </c>
      <c r="K177" s="106">
        <v>828.02</v>
      </c>
      <c r="L177" s="161">
        <v>0</v>
      </c>
      <c r="M177" s="145"/>
      <c r="N177" s="145"/>
      <c r="O177" s="161">
        <v>828.02</v>
      </c>
      <c r="P177" s="145"/>
      <c r="Q177" s="145"/>
      <c r="R177" s="161">
        <v>871.98</v>
      </c>
      <c r="S177" s="145"/>
      <c r="U177" s="161" t="s">
        <v>121</v>
      </c>
      <c r="V177" s="145"/>
      <c r="W177" s="161">
        <f t="shared" si="5"/>
        <v>0.48707058823529409</v>
      </c>
      <c r="X177" s="145"/>
    </row>
    <row r="178" spans="2:24" ht="23.25" customHeight="1" x14ac:dyDescent="0.2">
      <c r="B178" s="102" t="s">
        <v>287</v>
      </c>
      <c r="C178" s="150" t="s">
        <v>89</v>
      </c>
      <c r="D178" s="145"/>
      <c r="E178" s="145"/>
      <c r="F178" s="145"/>
      <c r="G178" s="150"/>
      <c r="H178" s="145"/>
      <c r="I178" s="106">
        <v>0</v>
      </c>
      <c r="J178" s="106">
        <v>1700</v>
      </c>
      <c r="K178" s="106">
        <v>828.02</v>
      </c>
      <c r="L178" s="161">
        <v>0</v>
      </c>
      <c r="M178" s="145"/>
      <c r="N178" s="145"/>
      <c r="O178" s="161">
        <v>828.02</v>
      </c>
      <c r="P178" s="145"/>
      <c r="Q178" s="145"/>
      <c r="R178" s="161">
        <v>871.98</v>
      </c>
      <c r="S178" s="145"/>
      <c r="U178" s="161" t="s">
        <v>121</v>
      </c>
      <c r="V178" s="145"/>
      <c r="W178" s="161">
        <f t="shared" si="5"/>
        <v>0.48707058823529409</v>
      </c>
      <c r="X178" s="145"/>
    </row>
    <row r="179" spans="2:24" ht="24" customHeight="1" x14ac:dyDescent="0.2">
      <c r="B179" s="102" t="s">
        <v>288</v>
      </c>
      <c r="C179" s="150" t="s">
        <v>90</v>
      </c>
      <c r="D179" s="145"/>
      <c r="E179" s="145"/>
      <c r="F179" s="145"/>
      <c r="G179" s="150"/>
      <c r="H179" s="145"/>
      <c r="I179" s="106">
        <v>0</v>
      </c>
      <c r="J179" s="106">
        <v>1700</v>
      </c>
      <c r="K179" s="106">
        <v>828.02</v>
      </c>
      <c r="L179" s="161">
        <v>0</v>
      </c>
      <c r="M179" s="145"/>
      <c r="N179" s="145"/>
      <c r="O179" s="161">
        <v>828.02</v>
      </c>
      <c r="P179" s="145"/>
      <c r="Q179" s="145"/>
      <c r="R179" s="161">
        <v>871.98</v>
      </c>
      <c r="S179" s="145"/>
      <c r="U179" s="161" t="s">
        <v>121</v>
      </c>
      <c r="V179" s="145"/>
      <c r="W179" s="161">
        <f t="shared" si="5"/>
        <v>0.48707058823529409</v>
      </c>
      <c r="X179" s="145"/>
    </row>
    <row r="180" spans="2:24" ht="24" customHeight="1" x14ac:dyDescent="0.2">
      <c r="B180" s="102" t="s">
        <v>173</v>
      </c>
      <c r="C180" s="150" t="s">
        <v>174</v>
      </c>
      <c r="D180" s="145"/>
      <c r="E180" s="145"/>
      <c r="F180" s="145"/>
      <c r="G180" s="150"/>
      <c r="H180" s="145"/>
      <c r="I180" s="106">
        <v>11.54</v>
      </c>
      <c r="J180" s="106">
        <v>200</v>
      </c>
      <c r="K180" s="106">
        <v>239.73</v>
      </c>
      <c r="L180" s="161">
        <v>15.08</v>
      </c>
      <c r="M180" s="145"/>
      <c r="N180" s="145"/>
      <c r="O180" s="161">
        <v>254.81</v>
      </c>
      <c r="P180" s="145"/>
      <c r="Q180" s="145"/>
      <c r="R180" s="161">
        <v>-54.81</v>
      </c>
      <c r="S180" s="145"/>
      <c r="U180" s="161">
        <f t="shared" si="4"/>
        <v>22.080589254766032</v>
      </c>
      <c r="V180" s="145"/>
      <c r="W180" s="161">
        <f t="shared" si="5"/>
        <v>1.2740499999999999</v>
      </c>
      <c r="X180" s="145"/>
    </row>
    <row r="181" spans="2:24" ht="21.75" customHeight="1" x14ac:dyDescent="0.2">
      <c r="B181" s="102" t="s">
        <v>302</v>
      </c>
      <c r="C181" s="150" t="s">
        <v>99</v>
      </c>
      <c r="D181" s="145"/>
      <c r="E181" s="145"/>
      <c r="F181" s="145"/>
      <c r="G181" s="150"/>
      <c r="H181" s="145"/>
      <c r="I181" s="106">
        <v>11.54</v>
      </c>
      <c r="J181" s="106">
        <v>200</v>
      </c>
      <c r="K181" s="106">
        <v>239.73</v>
      </c>
      <c r="L181" s="161">
        <v>15.08</v>
      </c>
      <c r="M181" s="145"/>
      <c r="N181" s="145"/>
      <c r="O181" s="161">
        <v>254.81</v>
      </c>
      <c r="P181" s="145"/>
      <c r="Q181" s="145"/>
      <c r="R181" s="161">
        <v>-54.81</v>
      </c>
      <c r="S181" s="145"/>
      <c r="U181" s="161">
        <f t="shared" si="4"/>
        <v>22.080589254766032</v>
      </c>
      <c r="V181" s="145"/>
      <c r="W181" s="161">
        <f t="shared" si="5"/>
        <v>1.2740499999999999</v>
      </c>
      <c r="X181" s="145"/>
    </row>
    <row r="182" spans="2:24" x14ac:dyDescent="0.2">
      <c r="B182" s="102" t="s">
        <v>304</v>
      </c>
      <c r="C182" s="150" t="s">
        <v>305</v>
      </c>
      <c r="D182" s="145"/>
      <c r="E182" s="145"/>
      <c r="F182" s="145"/>
      <c r="G182" s="150"/>
      <c r="H182" s="145"/>
      <c r="I182" s="106">
        <v>0.26</v>
      </c>
      <c r="J182" s="106">
        <v>100</v>
      </c>
      <c r="K182" s="106">
        <v>37.04</v>
      </c>
      <c r="L182" s="161">
        <v>15.08</v>
      </c>
      <c r="M182" s="145"/>
      <c r="N182" s="145"/>
      <c r="O182" s="161">
        <v>52.12</v>
      </c>
      <c r="P182" s="145"/>
      <c r="Q182" s="145"/>
      <c r="R182" s="161">
        <v>47.88</v>
      </c>
      <c r="S182" s="145"/>
      <c r="U182" s="161">
        <f t="shared" si="4"/>
        <v>200.46153846153845</v>
      </c>
      <c r="V182" s="145"/>
      <c r="W182" s="161">
        <f t="shared" si="5"/>
        <v>0.5212</v>
      </c>
      <c r="X182" s="145"/>
    </row>
    <row r="183" spans="2:24" x14ac:dyDescent="0.2">
      <c r="B183" s="102" t="s">
        <v>306</v>
      </c>
      <c r="C183" s="150" t="s">
        <v>102</v>
      </c>
      <c r="D183" s="145"/>
      <c r="E183" s="145"/>
      <c r="F183" s="145"/>
      <c r="G183" s="150"/>
      <c r="H183" s="145"/>
      <c r="I183" s="106">
        <v>0</v>
      </c>
      <c r="J183" s="106">
        <v>0</v>
      </c>
      <c r="K183" s="106">
        <v>0</v>
      </c>
      <c r="L183" s="161">
        <v>0</v>
      </c>
      <c r="M183" s="145"/>
      <c r="N183" s="145"/>
      <c r="O183" s="161">
        <v>0</v>
      </c>
      <c r="P183" s="145"/>
      <c r="Q183" s="145"/>
      <c r="R183" s="161">
        <v>0</v>
      </c>
      <c r="S183" s="145"/>
      <c r="U183" s="161" t="s">
        <v>121</v>
      </c>
      <c r="V183" s="145"/>
      <c r="W183" s="161" t="s">
        <v>121</v>
      </c>
      <c r="X183" s="145"/>
    </row>
    <row r="184" spans="2:24" x14ac:dyDescent="0.2">
      <c r="B184" s="102" t="s">
        <v>307</v>
      </c>
      <c r="C184" s="150" t="s">
        <v>103</v>
      </c>
      <c r="D184" s="145"/>
      <c r="E184" s="145"/>
      <c r="F184" s="145"/>
      <c r="G184" s="150"/>
      <c r="H184" s="145"/>
      <c r="I184" s="106">
        <v>0.26</v>
      </c>
      <c r="J184" s="106">
        <v>0</v>
      </c>
      <c r="K184" s="106">
        <v>0</v>
      </c>
      <c r="L184" s="161">
        <v>0</v>
      </c>
      <c r="M184" s="145"/>
      <c r="N184" s="145"/>
      <c r="O184" s="161">
        <v>0</v>
      </c>
      <c r="P184" s="145"/>
      <c r="Q184" s="145"/>
      <c r="R184" s="161">
        <v>0</v>
      </c>
      <c r="S184" s="145"/>
      <c r="U184" s="161">
        <f t="shared" si="4"/>
        <v>0</v>
      </c>
      <c r="V184" s="145"/>
      <c r="W184" s="161" t="s">
        <v>121</v>
      </c>
      <c r="X184" s="145"/>
    </row>
    <row r="185" spans="2:24" x14ac:dyDescent="0.2">
      <c r="B185" s="102" t="s">
        <v>310</v>
      </c>
      <c r="C185" s="150" t="s">
        <v>106</v>
      </c>
      <c r="D185" s="145"/>
      <c r="E185" s="145"/>
      <c r="F185" s="145"/>
      <c r="G185" s="150"/>
      <c r="H185" s="145"/>
      <c r="I185" s="106">
        <v>0</v>
      </c>
      <c r="J185" s="106">
        <v>100</v>
      </c>
      <c r="K185" s="106">
        <v>37.04</v>
      </c>
      <c r="L185" s="161">
        <v>0</v>
      </c>
      <c r="M185" s="145"/>
      <c r="N185" s="145"/>
      <c r="O185" s="161">
        <v>37.04</v>
      </c>
      <c r="P185" s="145"/>
      <c r="Q185" s="145"/>
      <c r="R185" s="161">
        <v>62.96</v>
      </c>
      <c r="S185" s="145"/>
      <c r="U185" s="161" t="s">
        <v>121</v>
      </c>
      <c r="V185" s="145"/>
      <c r="W185" s="161">
        <f t="shared" si="5"/>
        <v>0.37040000000000001</v>
      </c>
      <c r="X185" s="145"/>
    </row>
    <row r="186" spans="2:24" ht="22.5" customHeight="1" x14ac:dyDescent="0.2">
      <c r="B186" s="102" t="s">
        <v>312</v>
      </c>
      <c r="C186" s="150" t="s">
        <v>108</v>
      </c>
      <c r="D186" s="145"/>
      <c r="E186" s="145"/>
      <c r="F186" s="145"/>
      <c r="G186" s="150"/>
      <c r="H186" s="145"/>
      <c r="I186" s="106">
        <v>0</v>
      </c>
      <c r="J186" s="106">
        <v>0</v>
      </c>
      <c r="K186" s="106">
        <v>0</v>
      </c>
      <c r="L186" s="161">
        <v>15.08</v>
      </c>
      <c r="M186" s="145"/>
      <c r="N186" s="145"/>
      <c r="O186" s="161">
        <v>15.08</v>
      </c>
      <c r="P186" s="145"/>
      <c r="Q186" s="145"/>
      <c r="R186" s="161">
        <v>-15.08</v>
      </c>
      <c r="S186" s="145"/>
      <c r="U186" s="161" t="s">
        <v>121</v>
      </c>
      <c r="V186" s="145"/>
      <c r="W186" s="161" t="s">
        <v>121</v>
      </c>
      <c r="X186" s="145"/>
    </row>
    <row r="187" spans="2:24" x14ac:dyDescent="0.2">
      <c r="B187" s="102" t="s">
        <v>318</v>
      </c>
      <c r="C187" s="150" t="s">
        <v>112</v>
      </c>
      <c r="D187" s="145"/>
      <c r="E187" s="145"/>
      <c r="F187" s="145"/>
      <c r="G187" s="150"/>
      <c r="H187" s="145"/>
      <c r="I187" s="106">
        <v>11.28</v>
      </c>
      <c r="J187" s="106">
        <v>100</v>
      </c>
      <c r="K187" s="106">
        <v>202.69</v>
      </c>
      <c r="L187" s="161">
        <v>0</v>
      </c>
      <c r="M187" s="145"/>
      <c r="N187" s="145"/>
      <c r="O187" s="161">
        <v>202.69</v>
      </c>
      <c r="P187" s="145"/>
      <c r="Q187" s="145"/>
      <c r="R187" s="161">
        <v>-102.69</v>
      </c>
      <c r="S187" s="145"/>
      <c r="U187" s="161">
        <f t="shared" si="4"/>
        <v>17.968971631205676</v>
      </c>
      <c r="V187" s="145"/>
      <c r="W187" s="161">
        <f t="shared" si="5"/>
        <v>2.0268999999999999</v>
      </c>
      <c r="X187" s="145"/>
    </row>
    <row r="188" spans="2:24" x14ac:dyDescent="0.2">
      <c r="B188" s="102" t="s">
        <v>319</v>
      </c>
      <c r="C188" s="150" t="s">
        <v>113</v>
      </c>
      <c r="D188" s="145"/>
      <c r="E188" s="145"/>
      <c r="F188" s="145"/>
      <c r="G188" s="150"/>
      <c r="H188" s="145"/>
      <c r="I188" s="106">
        <v>11.28</v>
      </c>
      <c r="J188" s="106">
        <v>100</v>
      </c>
      <c r="K188" s="106">
        <v>202.69</v>
      </c>
      <c r="L188" s="161">
        <v>0</v>
      </c>
      <c r="M188" s="145"/>
      <c r="N188" s="145"/>
      <c r="O188" s="161">
        <v>202.69</v>
      </c>
      <c r="P188" s="145"/>
      <c r="Q188" s="145"/>
      <c r="R188" s="161">
        <v>-102.69</v>
      </c>
      <c r="S188" s="145"/>
      <c r="U188" s="161">
        <f t="shared" si="4"/>
        <v>17.968971631205676</v>
      </c>
      <c r="V188" s="145"/>
      <c r="W188" s="161">
        <f t="shared" si="5"/>
        <v>2.0268999999999999</v>
      </c>
      <c r="X188" s="145"/>
    </row>
    <row r="189" spans="2:24" x14ac:dyDescent="0.2">
      <c r="B189" s="109" t="s">
        <v>344</v>
      </c>
      <c r="C189" s="172" t="s">
        <v>345</v>
      </c>
      <c r="D189" s="145"/>
      <c r="E189" s="145"/>
      <c r="F189" s="145"/>
      <c r="G189" s="172"/>
      <c r="H189" s="145"/>
      <c r="I189" s="110">
        <v>4386453.7300000004</v>
      </c>
      <c r="J189" s="110">
        <v>5155000</v>
      </c>
      <c r="K189" s="110">
        <v>2411005.25</v>
      </c>
      <c r="L189" s="169">
        <v>2594825.66</v>
      </c>
      <c r="M189" s="145"/>
      <c r="N189" s="145"/>
      <c r="O189" s="169">
        <v>5005830.91</v>
      </c>
      <c r="P189" s="145"/>
      <c r="Q189" s="145"/>
      <c r="R189" s="169">
        <v>149169.09</v>
      </c>
      <c r="S189" s="145"/>
      <c r="U189" s="169">
        <f t="shared" si="4"/>
        <v>1.1412022599859954</v>
      </c>
      <c r="V189" s="145"/>
      <c r="W189" s="169">
        <f t="shared" si="5"/>
        <v>0.97106322211445206</v>
      </c>
      <c r="X189" s="145"/>
    </row>
    <row r="190" spans="2:24" x14ac:dyDescent="0.2">
      <c r="B190" s="111" t="s">
        <v>346</v>
      </c>
      <c r="C190" s="170" t="s">
        <v>347</v>
      </c>
      <c r="D190" s="145"/>
      <c r="E190" s="145"/>
      <c r="F190" s="145"/>
      <c r="G190" s="170"/>
      <c r="H190" s="145"/>
      <c r="I190" s="112">
        <v>4386453.7300000004</v>
      </c>
      <c r="J190" s="112">
        <v>5155000</v>
      </c>
      <c r="K190" s="112">
        <v>2411005.25</v>
      </c>
      <c r="L190" s="171">
        <v>2594825.66</v>
      </c>
      <c r="M190" s="145"/>
      <c r="N190" s="145"/>
      <c r="O190" s="171">
        <v>5005830.91</v>
      </c>
      <c r="P190" s="145"/>
      <c r="Q190" s="145"/>
      <c r="R190" s="171">
        <v>149169.09</v>
      </c>
      <c r="S190" s="145"/>
      <c r="U190" s="171">
        <f t="shared" si="4"/>
        <v>1.1412022599859954</v>
      </c>
      <c r="V190" s="145"/>
      <c r="W190" s="171">
        <f t="shared" si="5"/>
        <v>0.97106322211445206</v>
      </c>
      <c r="X190" s="145"/>
    </row>
    <row r="191" spans="2:24" x14ac:dyDescent="0.2">
      <c r="B191" s="127" t="s">
        <v>624</v>
      </c>
      <c r="C191" s="192" t="s">
        <v>625</v>
      </c>
      <c r="D191" s="145"/>
      <c r="E191" s="145"/>
      <c r="F191" s="145"/>
      <c r="G191" s="192"/>
      <c r="H191" s="145"/>
      <c r="I191" s="128">
        <v>4386453.7300000004</v>
      </c>
      <c r="J191" s="128">
        <v>5155000</v>
      </c>
      <c r="K191" s="128">
        <v>2411005.25</v>
      </c>
      <c r="L191" s="189">
        <v>2594825.66</v>
      </c>
      <c r="M191" s="145"/>
      <c r="N191" s="145"/>
      <c r="O191" s="189">
        <v>5005830.91</v>
      </c>
      <c r="P191" s="145"/>
      <c r="Q191" s="145"/>
      <c r="R191" s="189">
        <v>149169.09</v>
      </c>
      <c r="S191" s="145"/>
      <c r="U191" s="189">
        <f t="shared" si="4"/>
        <v>1.1412022599859954</v>
      </c>
      <c r="V191" s="145"/>
      <c r="W191" s="189">
        <f t="shared" si="5"/>
        <v>0.97106322211445206</v>
      </c>
      <c r="X191" s="145"/>
    </row>
    <row r="192" spans="2:24" ht="22.5" x14ac:dyDescent="0.2">
      <c r="B192" s="129" t="s">
        <v>626</v>
      </c>
      <c r="C192" s="190" t="s">
        <v>627</v>
      </c>
      <c r="D192" s="145"/>
      <c r="E192" s="145"/>
      <c r="F192" s="145"/>
      <c r="G192" s="190"/>
      <c r="H192" s="145"/>
      <c r="I192" s="130">
        <v>4386453.7300000004</v>
      </c>
      <c r="J192" s="130">
        <v>5155000</v>
      </c>
      <c r="K192" s="130">
        <v>2411005.25</v>
      </c>
      <c r="L192" s="191">
        <v>2594825.66</v>
      </c>
      <c r="M192" s="145"/>
      <c r="N192" s="145"/>
      <c r="O192" s="191">
        <v>5005830.91</v>
      </c>
      <c r="P192" s="145"/>
      <c r="Q192" s="145"/>
      <c r="R192" s="191">
        <v>149169.09</v>
      </c>
      <c r="S192" s="145"/>
      <c r="U192" s="191">
        <f t="shared" si="4"/>
        <v>1.1412022599859954</v>
      </c>
      <c r="V192" s="145"/>
      <c r="W192" s="191">
        <f t="shared" si="5"/>
        <v>0.97106322211445206</v>
      </c>
      <c r="X192" s="145"/>
    </row>
    <row r="193" spans="2:24" x14ac:dyDescent="0.2">
      <c r="B193" s="102" t="s">
        <v>172</v>
      </c>
      <c r="C193" s="150" t="s">
        <v>96</v>
      </c>
      <c r="D193" s="145"/>
      <c r="E193" s="145"/>
      <c r="F193" s="145"/>
      <c r="G193" s="150"/>
      <c r="H193" s="145"/>
      <c r="I193" s="106">
        <v>4379830.67</v>
      </c>
      <c r="J193" s="106">
        <v>5106300</v>
      </c>
      <c r="K193" s="106">
        <v>2398446.13</v>
      </c>
      <c r="L193" s="161">
        <v>2594815.9</v>
      </c>
      <c r="M193" s="145"/>
      <c r="N193" s="145"/>
      <c r="O193" s="161">
        <v>4993262.03</v>
      </c>
      <c r="P193" s="145"/>
      <c r="Q193" s="145"/>
      <c r="R193" s="161">
        <v>113037.97</v>
      </c>
      <c r="S193" s="145"/>
      <c r="U193" s="161">
        <f t="shared" si="4"/>
        <v>1.1400582365436516</v>
      </c>
      <c r="V193" s="145"/>
      <c r="W193" s="161">
        <f t="shared" si="5"/>
        <v>0.97786303781603123</v>
      </c>
      <c r="X193" s="145"/>
    </row>
    <row r="194" spans="2:24" x14ac:dyDescent="0.2">
      <c r="B194" s="102" t="s">
        <v>229</v>
      </c>
      <c r="C194" s="150" t="s">
        <v>43</v>
      </c>
      <c r="D194" s="145"/>
      <c r="E194" s="145"/>
      <c r="F194" s="145"/>
      <c r="G194" s="150"/>
      <c r="H194" s="145"/>
      <c r="I194" s="106">
        <v>4003643.81</v>
      </c>
      <c r="J194" s="106">
        <v>4661400</v>
      </c>
      <c r="K194" s="106">
        <v>2208229.4700000002</v>
      </c>
      <c r="L194" s="161">
        <v>2416156.0099999998</v>
      </c>
      <c r="M194" s="145"/>
      <c r="N194" s="145"/>
      <c r="O194" s="161">
        <v>4624385.4800000004</v>
      </c>
      <c r="P194" s="145"/>
      <c r="Q194" s="145"/>
      <c r="R194" s="161">
        <v>37014.519999999997</v>
      </c>
      <c r="S194" s="145"/>
      <c r="U194" s="161">
        <f t="shared" si="4"/>
        <v>1.1550441796169675</v>
      </c>
      <c r="V194" s="145"/>
      <c r="W194" s="161">
        <f t="shared" si="5"/>
        <v>0.99205935555841607</v>
      </c>
      <c r="X194" s="145"/>
    </row>
    <row r="195" spans="2:24" x14ac:dyDescent="0.2">
      <c r="B195" s="102" t="s">
        <v>230</v>
      </c>
      <c r="C195" s="150" t="s">
        <v>231</v>
      </c>
      <c r="D195" s="145"/>
      <c r="E195" s="145"/>
      <c r="F195" s="145"/>
      <c r="G195" s="150"/>
      <c r="H195" s="145"/>
      <c r="I195" s="106">
        <v>3340516.13</v>
      </c>
      <c r="J195" s="106">
        <v>3878900</v>
      </c>
      <c r="K195" s="106">
        <v>1844767.93</v>
      </c>
      <c r="L195" s="161">
        <v>1988151.9</v>
      </c>
      <c r="M195" s="145"/>
      <c r="N195" s="145"/>
      <c r="O195" s="161">
        <v>3832919.83</v>
      </c>
      <c r="P195" s="145"/>
      <c r="Q195" s="145"/>
      <c r="R195" s="161">
        <v>45980.17</v>
      </c>
      <c r="S195" s="145"/>
      <c r="U195" s="161">
        <f t="shared" si="4"/>
        <v>1.1474034792342105</v>
      </c>
      <c r="V195" s="145"/>
      <c r="W195" s="161">
        <f t="shared" si="5"/>
        <v>0.98814608007424787</v>
      </c>
      <c r="X195" s="145"/>
    </row>
    <row r="196" spans="2:24" x14ac:dyDescent="0.2">
      <c r="B196" s="102" t="s">
        <v>232</v>
      </c>
      <c r="C196" s="150" t="s">
        <v>45</v>
      </c>
      <c r="D196" s="145"/>
      <c r="E196" s="145"/>
      <c r="F196" s="145"/>
      <c r="G196" s="150"/>
      <c r="H196" s="145"/>
      <c r="I196" s="106">
        <v>3270353.77</v>
      </c>
      <c r="J196" s="106">
        <v>3787400</v>
      </c>
      <c r="K196" s="106">
        <v>1802144.04</v>
      </c>
      <c r="L196" s="161">
        <v>1948976.46</v>
      </c>
      <c r="M196" s="145"/>
      <c r="N196" s="145"/>
      <c r="O196" s="161">
        <v>3751120.5</v>
      </c>
      <c r="P196" s="145"/>
      <c r="Q196" s="145"/>
      <c r="R196" s="161">
        <v>36279.5</v>
      </c>
      <c r="S196" s="145"/>
      <c r="U196" s="161">
        <f t="shared" si="4"/>
        <v>1.1470075605918317</v>
      </c>
      <c r="V196" s="145"/>
      <c r="W196" s="161">
        <f t="shared" si="5"/>
        <v>0.99042100121455356</v>
      </c>
      <c r="X196" s="145"/>
    </row>
    <row r="197" spans="2:24" x14ac:dyDescent="0.2">
      <c r="B197" s="102" t="s">
        <v>233</v>
      </c>
      <c r="C197" s="150" t="s">
        <v>46</v>
      </c>
      <c r="D197" s="145"/>
      <c r="E197" s="145"/>
      <c r="F197" s="145"/>
      <c r="G197" s="150"/>
      <c r="H197" s="145"/>
      <c r="I197" s="106">
        <v>1930.8</v>
      </c>
      <c r="J197" s="106">
        <v>7000</v>
      </c>
      <c r="K197" s="106">
        <v>1798.05</v>
      </c>
      <c r="L197" s="161">
        <v>1311.53</v>
      </c>
      <c r="M197" s="145"/>
      <c r="N197" s="145"/>
      <c r="O197" s="161">
        <v>3109.58</v>
      </c>
      <c r="P197" s="145"/>
      <c r="Q197" s="145"/>
      <c r="R197" s="161">
        <v>3890.42</v>
      </c>
      <c r="S197" s="145"/>
      <c r="U197" s="161">
        <f t="shared" si="4"/>
        <v>1.6105137766728816</v>
      </c>
      <c r="V197" s="145"/>
      <c r="W197" s="161">
        <f t="shared" si="5"/>
        <v>0.44422571428571428</v>
      </c>
      <c r="X197" s="145"/>
    </row>
    <row r="198" spans="2:24" x14ac:dyDescent="0.2">
      <c r="B198" s="102" t="s">
        <v>234</v>
      </c>
      <c r="C198" s="150" t="s">
        <v>47</v>
      </c>
      <c r="D198" s="145"/>
      <c r="E198" s="145"/>
      <c r="F198" s="145"/>
      <c r="G198" s="150"/>
      <c r="H198" s="145"/>
      <c r="I198" s="106">
        <v>68231.56</v>
      </c>
      <c r="J198" s="106">
        <v>84500</v>
      </c>
      <c r="K198" s="106">
        <v>40825.839999999997</v>
      </c>
      <c r="L198" s="161">
        <v>37863.910000000003</v>
      </c>
      <c r="M198" s="145"/>
      <c r="N198" s="145"/>
      <c r="O198" s="161">
        <v>78689.75</v>
      </c>
      <c r="P198" s="145"/>
      <c r="Q198" s="145"/>
      <c r="R198" s="161">
        <v>5810.25</v>
      </c>
      <c r="S198" s="145"/>
      <c r="U198" s="161">
        <f t="shared" si="4"/>
        <v>1.1532749654265564</v>
      </c>
      <c r="V198" s="145"/>
      <c r="W198" s="161">
        <f t="shared" si="5"/>
        <v>0.93123964497041423</v>
      </c>
      <c r="X198" s="145"/>
    </row>
    <row r="199" spans="2:24" x14ac:dyDescent="0.2">
      <c r="B199" s="102" t="s">
        <v>235</v>
      </c>
      <c r="C199" s="150" t="s">
        <v>48</v>
      </c>
      <c r="D199" s="145"/>
      <c r="E199" s="145"/>
      <c r="F199" s="145"/>
      <c r="G199" s="150"/>
      <c r="H199" s="145"/>
      <c r="I199" s="106">
        <v>146860.35999999999</v>
      </c>
      <c r="J199" s="106">
        <v>157500</v>
      </c>
      <c r="K199" s="106">
        <v>69496.240000000005</v>
      </c>
      <c r="L199" s="161">
        <v>96652.49</v>
      </c>
      <c r="M199" s="145"/>
      <c r="N199" s="145"/>
      <c r="O199" s="161">
        <v>166148.73000000001</v>
      </c>
      <c r="P199" s="145"/>
      <c r="Q199" s="145"/>
      <c r="R199" s="161">
        <v>-8648.73</v>
      </c>
      <c r="S199" s="145"/>
      <c r="U199" s="161">
        <f t="shared" si="4"/>
        <v>1.1313381636814728</v>
      </c>
      <c r="V199" s="145"/>
      <c r="W199" s="161">
        <f t="shared" si="5"/>
        <v>1.0549125714285714</v>
      </c>
      <c r="X199" s="145"/>
    </row>
    <row r="200" spans="2:24" x14ac:dyDescent="0.2">
      <c r="B200" s="102" t="s">
        <v>236</v>
      </c>
      <c r="C200" s="150" t="s">
        <v>48</v>
      </c>
      <c r="D200" s="145"/>
      <c r="E200" s="145"/>
      <c r="F200" s="145"/>
      <c r="G200" s="150"/>
      <c r="H200" s="145"/>
      <c r="I200" s="106">
        <v>146860.35999999999</v>
      </c>
      <c r="J200" s="106">
        <v>157500</v>
      </c>
      <c r="K200" s="106">
        <v>69496.240000000005</v>
      </c>
      <c r="L200" s="161">
        <v>96652.49</v>
      </c>
      <c r="M200" s="145"/>
      <c r="N200" s="145"/>
      <c r="O200" s="161">
        <v>166148.73000000001</v>
      </c>
      <c r="P200" s="145"/>
      <c r="Q200" s="145"/>
      <c r="R200" s="161">
        <v>-8648.73</v>
      </c>
      <c r="S200" s="145"/>
      <c r="U200" s="161">
        <f t="shared" si="4"/>
        <v>1.1313381636814728</v>
      </c>
      <c r="V200" s="145"/>
      <c r="W200" s="161">
        <f t="shared" si="5"/>
        <v>1.0549125714285714</v>
      </c>
      <c r="X200" s="145"/>
    </row>
    <row r="201" spans="2:24" x14ac:dyDescent="0.2">
      <c r="B201" s="102" t="s">
        <v>237</v>
      </c>
      <c r="C201" s="150" t="s">
        <v>49</v>
      </c>
      <c r="D201" s="145"/>
      <c r="E201" s="145"/>
      <c r="F201" s="145"/>
      <c r="G201" s="150"/>
      <c r="H201" s="145"/>
      <c r="I201" s="106">
        <v>516267.32</v>
      </c>
      <c r="J201" s="106">
        <v>625000</v>
      </c>
      <c r="K201" s="106">
        <v>293965.3</v>
      </c>
      <c r="L201" s="161">
        <v>331351.62</v>
      </c>
      <c r="M201" s="145"/>
      <c r="N201" s="145"/>
      <c r="O201" s="161">
        <v>625316.92000000004</v>
      </c>
      <c r="P201" s="145"/>
      <c r="Q201" s="145"/>
      <c r="R201" s="161">
        <v>-316.92</v>
      </c>
      <c r="S201" s="145"/>
      <c r="U201" s="161">
        <f t="shared" si="4"/>
        <v>1.2112270054203702</v>
      </c>
      <c r="V201" s="145"/>
      <c r="W201" s="161">
        <f t="shared" si="5"/>
        <v>1.000507072</v>
      </c>
      <c r="X201" s="145"/>
    </row>
    <row r="202" spans="2:24" ht="27.75" customHeight="1" x14ac:dyDescent="0.2">
      <c r="B202" s="102" t="s">
        <v>238</v>
      </c>
      <c r="C202" s="150" t="s">
        <v>50</v>
      </c>
      <c r="D202" s="145"/>
      <c r="E202" s="145"/>
      <c r="F202" s="145"/>
      <c r="G202" s="150"/>
      <c r="H202" s="145"/>
      <c r="I202" s="106">
        <v>516267.32</v>
      </c>
      <c r="J202" s="106">
        <v>625000</v>
      </c>
      <c r="K202" s="106">
        <v>293965.3</v>
      </c>
      <c r="L202" s="161">
        <v>331351.62</v>
      </c>
      <c r="M202" s="145"/>
      <c r="N202" s="145"/>
      <c r="O202" s="161">
        <v>625316.92000000004</v>
      </c>
      <c r="P202" s="145"/>
      <c r="Q202" s="145"/>
      <c r="R202" s="161">
        <v>-316.92</v>
      </c>
      <c r="S202" s="145"/>
      <c r="U202" s="161">
        <f t="shared" si="4"/>
        <v>1.2112270054203702</v>
      </c>
      <c r="V202" s="145"/>
      <c r="W202" s="161">
        <f t="shared" si="5"/>
        <v>1.000507072</v>
      </c>
      <c r="X202" s="145"/>
    </row>
    <row r="203" spans="2:24" ht="29.25" customHeight="1" x14ac:dyDescent="0.2">
      <c r="B203" s="102" t="s">
        <v>239</v>
      </c>
      <c r="C203" s="150" t="s">
        <v>240</v>
      </c>
      <c r="D203" s="145"/>
      <c r="E203" s="145"/>
      <c r="F203" s="145"/>
      <c r="G203" s="150"/>
      <c r="H203" s="145"/>
      <c r="I203" s="106">
        <v>0</v>
      </c>
      <c r="J203" s="106">
        <v>0</v>
      </c>
      <c r="K203" s="106">
        <v>0</v>
      </c>
      <c r="L203" s="161">
        <v>0</v>
      </c>
      <c r="M203" s="145"/>
      <c r="N203" s="145"/>
      <c r="O203" s="161">
        <v>0</v>
      </c>
      <c r="P203" s="145"/>
      <c r="Q203" s="145"/>
      <c r="R203" s="161">
        <v>0</v>
      </c>
      <c r="S203" s="145"/>
      <c r="U203" s="161" t="s">
        <v>121</v>
      </c>
      <c r="V203" s="145"/>
      <c r="W203" s="161" t="s">
        <v>121</v>
      </c>
      <c r="X203" s="145"/>
    </row>
    <row r="204" spans="2:24" x14ac:dyDescent="0.2">
      <c r="B204" s="102" t="s">
        <v>241</v>
      </c>
      <c r="C204" s="150" t="s">
        <v>52</v>
      </c>
      <c r="D204" s="145"/>
      <c r="E204" s="145"/>
      <c r="F204" s="145"/>
      <c r="G204" s="150"/>
      <c r="H204" s="145"/>
      <c r="I204" s="106">
        <v>369695.69</v>
      </c>
      <c r="J204" s="106">
        <v>440200</v>
      </c>
      <c r="K204" s="106">
        <v>187412.31</v>
      </c>
      <c r="L204" s="161">
        <v>177687.55</v>
      </c>
      <c r="M204" s="145"/>
      <c r="N204" s="145"/>
      <c r="O204" s="161">
        <v>365099.86</v>
      </c>
      <c r="P204" s="145"/>
      <c r="Q204" s="145"/>
      <c r="R204" s="161">
        <v>75100.14</v>
      </c>
      <c r="S204" s="145"/>
      <c r="U204" s="161">
        <f t="shared" si="4"/>
        <v>0.98756861352643843</v>
      </c>
      <c r="V204" s="145"/>
      <c r="W204" s="161">
        <f t="shared" si="5"/>
        <v>0.82939541117673776</v>
      </c>
      <c r="X204" s="145"/>
    </row>
    <row r="205" spans="2:24" x14ac:dyDescent="0.2">
      <c r="B205" s="102" t="s">
        <v>242</v>
      </c>
      <c r="C205" s="150" t="s">
        <v>53</v>
      </c>
      <c r="D205" s="145"/>
      <c r="E205" s="145"/>
      <c r="F205" s="145"/>
      <c r="G205" s="150"/>
      <c r="H205" s="145"/>
      <c r="I205" s="106">
        <v>92125.66</v>
      </c>
      <c r="J205" s="106">
        <v>93700</v>
      </c>
      <c r="K205" s="106">
        <v>45440.78</v>
      </c>
      <c r="L205" s="161">
        <v>42257.1</v>
      </c>
      <c r="M205" s="145"/>
      <c r="N205" s="145"/>
      <c r="O205" s="161">
        <v>87697.88</v>
      </c>
      <c r="P205" s="145"/>
      <c r="Q205" s="145"/>
      <c r="R205" s="161">
        <v>6002.12</v>
      </c>
      <c r="S205" s="145"/>
      <c r="U205" s="161">
        <f t="shared" ref="U205:U265" si="6">O205/I205</f>
        <v>0.95193760348636858</v>
      </c>
      <c r="V205" s="145"/>
      <c r="W205" s="161">
        <f t="shared" ref="W205:W266" si="7">O205/J205</f>
        <v>0.9359432230522946</v>
      </c>
      <c r="X205" s="145"/>
    </row>
    <row r="206" spans="2:24" x14ac:dyDescent="0.2">
      <c r="B206" s="102" t="s">
        <v>243</v>
      </c>
      <c r="C206" s="150" t="s">
        <v>54</v>
      </c>
      <c r="D206" s="145"/>
      <c r="E206" s="145"/>
      <c r="F206" s="145"/>
      <c r="G206" s="150"/>
      <c r="H206" s="145"/>
      <c r="I206" s="106">
        <v>3288.46</v>
      </c>
      <c r="J206" s="106">
        <v>7700</v>
      </c>
      <c r="K206" s="106">
        <v>1361.52</v>
      </c>
      <c r="L206" s="161">
        <v>2616.1</v>
      </c>
      <c r="M206" s="145"/>
      <c r="N206" s="145"/>
      <c r="O206" s="161">
        <v>3977.62</v>
      </c>
      <c r="P206" s="145"/>
      <c r="Q206" s="145"/>
      <c r="R206" s="161">
        <v>3722.38</v>
      </c>
      <c r="S206" s="145"/>
      <c r="U206" s="161">
        <f t="shared" si="6"/>
        <v>1.2095692208510975</v>
      </c>
      <c r="V206" s="145"/>
      <c r="W206" s="161">
        <f t="shared" si="7"/>
        <v>0.51657402597402591</v>
      </c>
      <c r="X206" s="145"/>
    </row>
    <row r="207" spans="2:24" ht="28.5" customHeight="1" x14ac:dyDescent="0.2">
      <c r="B207" s="102" t="s">
        <v>244</v>
      </c>
      <c r="C207" s="150" t="s">
        <v>55</v>
      </c>
      <c r="D207" s="145"/>
      <c r="E207" s="145"/>
      <c r="F207" s="145"/>
      <c r="G207" s="150"/>
      <c r="H207" s="145"/>
      <c r="I207" s="106">
        <v>72844.89</v>
      </c>
      <c r="J207" s="106">
        <v>74300</v>
      </c>
      <c r="K207" s="106">
        <v>38324.83</v>
      </c>
      <c r="L207" s="161">
        <v>35878.480000000003</v>
      </c>
      <c r="M207" s="145"/>
      <c r="N207" s="145"/>
      <c r="O207" s="161">
        <v>74203.31</v>
      </c>
      <c r="P207" s="145"/>
      <c r="Q207" s="145"/>
      <c r="R207" s="161">
        <v>96.69</v>
      </c>
      <c r="S207" s="145"/>
      <c r="U207" s="161">
        <f t="shared" si="6"/>
        <v>1.0186481165665842</v>
      </c>
      <c r="V207" s="145"/>
      <c r="W207" s="161">
        <f t="shared" si="7"/>
        <v>0.99869865410497982</v>
      </c>
      <c r="X207" s="145"/>
    </row>
    <row r="208" spans="2:24" x14ac:dyDescent="0.2">
      <c r="B208" s="102" t="s">
        <v>245</v>
      </c>
      <c r="C208" s="150" t="s">
        <v>56</v>
      </c>
      <c r="D208" s="145"/>
      <c r="E208" s="145"/>
      <c r="F208" s="145"/>
      <c r="G208" s="150"/>
      <c r="H208" s="145"/>
      <c r="I208" s="106">
        <v>15761.37</v>
      </c>
      <c r="J208" s="106">
        <v>11400</v>
      </c>
      <c r="K208" s="106">
        <v>5656.49</v>
      </c>
      <c r="L208" s="161">
        <v>3762.52</v>
      </c>
      <c r="M208" s="145"/>
      <c r="N208" s="145"/>
      <c r="O208" s="161">
        <v>9419.01</v>
      </c>
      <c r="P208" s="145"/>
      <c r="Q208" s="145"/>
      <c r="R208" s="161">
        <v>1980.99</v>
      </c>
      <c r="S208" s="145"/>
      <c r="U208" s="161">
        <f t="shared" si="6"/>
        <v>0.5976009699664433</v>
      </c>
      <c r="V208" s="145"/>
      <c r="W208" s="161">
        <f t="shared" si="7"/>
        <v>0.82622894736842112</v>
      </c>
      <c r="X208" s="145"/>
    </row>
    <row r="209" spans="2:24" x14ac:dyDescent="0.2">
      <c r="B209" s="102" t="s">
        <v>246</v>
      </c>
      <c r="C209" s="150" t="s">
        <v>57</v>
      </c>
      <c r="D209" s="145"/>
      <c r="E209" s="145"/>
      <c r="F209" s="145"/>
      <c r="G209" s="150"/>
      <c r="H209" s="145"/>
      <c r="I209" s="106">
        <v>230.94</v>
      </c>
      <c r="J209" s="106">
        <v>300</v>
      </c>
      <c r="K209" s="106">
        <v>97.94</v>
      </c>
      <c r="L209" s="161">
        <v>0</v>
      </c>
      <c r="M209" s="145"/>
      <c r="N209" s="145"/>
      <c r="O209" s="161">
        <v>97.94</v>
      </c>
      <c r="P209" s="145"/>
      <c r="Q209" s="145"/>
      <c r="R209" s="161">
        <v>202.06</v>
      </c>
      <c r="S209" s="145"/>
      <c r="U209" s="161">
        <f t="shared" si="6"/>
        <v>0.42409283796657138</v>
      </c>
      <c r="V209" s="145"/>
      <c r="W209" s="161">
        <f t="shared" si="7"/>
        <v>0.32646666666666668</v>
      </c>
      <c r="X209" s="145"/>
    </row>
    <row r="210" spans="2:24" x14ac:dyDescent="0.2">
      <c r="B210" s="102" t="s">
        <v>247</v>
      </c>
      <c r="C210" s="150" t="s">
        <v>58</v>
      </c>
      <c r="D210" s="145"/>
      <c r="E210" s="145"/>
      <c r="F210" s="145"/>
      <c r="G210" s="150"/>
      <c r="H210" s="145"/>
      <c r="I210" s="106">
        <v>92198.09</v>
      </c>
      <c r="J210" s="106">
        <v>128800</v>
      </c>
      <c r="K210" s="106">
        <v>60703.6</v>
      </c>
      <c r="L210" s="161">
        <v>51698.559999999998</v>
      </c>
      <c r="M210" s="145"/>
      <c r="N210" s="145"/>
      <c r="O210" s="161">
        <v>112402.16</v>
      </c>
      <c r="P210" s="145"/>
      <c r="Q210" s="145"/>
      <c r="R210" s="161">
        <v>16397.84</v>
      </c>
      <c r="S210" s="145"/>
      <c r="U210" s="161">
        <f t="shared" si="6"/>
        <v>1.2191376198791104</v>
      </c>
      <c r="V210" s="145"/>
      <c r="W210" s="161">
        <f t="shared" si="7"/>
        <v>0.87268757763975158</v>
      </c>
      <c r="X210" s="145"/>
    </row>
    <row r="211" spans="2:24" x14ac:dyDescent="0.2">
      <c r="B211" s="102" t="s">
        <v>248</v>
      </c>
      <c r="C211" s="150" t="s">
        <v>59</v>
      </c>
      <c r="D211" s="145"/>
      <c r="E211" s="145"/>
      <c r="F211" s="145"/>
      <c r="G211" s="150"/>
      <c r="H211" s="145"/>
      <c r="I211" s="106">
        <v>20660.04</v>
      </c>
      <c r="J211" s="106">
        <v>34000</v>
      </c>
      <c r="K211" s="106">
        <v>10139.459999999999</v>
      </c>
      <c r="L211" s="161">
        <v>12648.62</v>
      </c>
      <c r="M211" s="145"/>
      <c r="N211" s="145"/>
      <c r="O211" s="161">
        <v>22788.080000000002</v>
      </c>
      <c r="P211" s="145"/>
      <c r="Q211" s="145"/>
      <c r="R211" s="161">
        <v>11211.92</v>
      </c>
      <c r="S211" s="145"/>
      <c r="U211" s="161">
        <f t="shared" si="6"/>
        <v>1.1030027047382289</v>
      </c>
      <c r="V211" s="145"/>
      <c r="W211" s="161">
        <f t="shared" si="7"/>
        <v>0.6702376470588236</v>
      </c>
      <c r="X211" s="145"/>
    </row>
    <row r="212" spans="2:24" x14ac:dyDescent="0.2">
      <c r="B212" s="102" t="s">
        <v>249</v>
      </c>
      <c r="C212" s="150" t="s">
        <v>60</v>
      </c>
      <c r="D212" s="145"/>
      <c r="E212" s="145"/>
      <c r="F212" s="145"/>
      <c r="G212" s="150"/>
      <c r="H212" s="145"/>
      <c r="I212" s="106">
        <v>17146.13</v>
      </c>
      <c r="J212" s="106">
        <v>24200</v>
      </c>
      <c r="K212" s="106">
        <v>11241.07</v>
      </c>
      <c r="L212" s="161">
        <v>11257.78</v>
      </c>
      <c r="M212" s="145"/>
      <c r="N212" s="145"/>
      <c r="O212" s="161">
        <v>22498.85</v>
      </c>
      <c r="P212" s="145"/>
      <c r="Q212" s="145"/>
      <c r="R212" s="161">
        <v>1701.15</v>
      </c>
      <c r="S212" s="145"/>
      <c r="U212" s="161">
        <f t="shared" si="6"/>
        <v>1.312182399176957</v>
      </c>
      <c r="V212" s="145"/>
      <c r="W212" s="161">
        <f t="shared" si="7"/>
        <v>0.92970454545454539</v>
      </c>
      <c r="X212" s="145"/>
    </row>
    <row r="213" spans="2:24" x14ac:dyDescent="0.2">
      <c r="B213" s="102" t="s">
        <v>250</v>
      </c>
      <c r="C213" s="150" t="s">
        <v>61</v>
      </c>
      <c r="D213" s="145"/>
      <c r="E213" s="145"/>
      <c r="F213" s="145"/>
      <c r="G213" s="150"/>
      <c r="H213" s="145"/>
      <c r="I213" s="106">
        <v>47800.73</v>
      </c>
      <c r="J213" s="106">
        <v>63200</v>
      </c>
      <c r="K213" s="106">
        <v>37768.379999999997</v>
      </c>
      <c r="L213" s="161">
        <v>22838.07</v>
      </c>
      <c r="M213" s="145"/>
      <c r="N213" s="145"/>
      <c r="O213" s="161">
        <v>60606.45</v>
      </c>
      <c r="P213" s="145"/>
      <c r="Q213" s="145"/>
      <c r="R213" s="161">
        <v>2593.5500000000002</v>
      </c>
      <c r="S213" s="145"/>
      <c r="U213" s="161">
        <f t="shared" si="6"/>
        <v>1.2678980007209093</v>
      </c>
      <c r="V213" s="145"/>
      <c r="W213" s="161">
        <f t="shared" si="7"/>
        <v>0.95896281645569614</v>
      </c>
      <c r="X213" s="145"/>
    </row>
    <row r="214" spans="2:24" ht="21.75" customHeight="1" x14ac:dyDescent="0.2">
      <c r="B214" s="102" t="s">
        <v>251</v>
      </c>
      <c r="C214" s="150" t="s">
        <v>252</v>
      </c>
      <c r="D214" s="145"/>
      <c r="E214" s="145"/>
      <c r="F214" s="145"/>
      <c r="G214" s="150"/>
      <c r="H214" s="145"/>
      <c r="I214" s="106">
        <v>3231.85</v>
      </c>
      <c r="J214" s="106">
        <v>3900</v>
      </c>
      <c r="K214" s="106">
        <v>582.78</v>
      </c>
      <c r="L214" s="161">
        <v>2119.8200000000002</v>
      </c>
      <c r="M214" s="145"/>
      <c r="N214" s="145"/>
      <c r="O214" s="161">
        <v>2702.6</v>
      </c>
      <c r="P214" s="145"/>
      <c r="Q214" s="145"/>
      <c r="R214" s="161">
        <v>1197.4000000000001</v>
      </c>
      <c r="S214" s="145"/>
      <c r="U214" s="161">
        <f t="shared" si="6"/>
        <v>0.83623930566084437</v>
      </c>
      <c r="V214" s="145"/>
      <c r="W214" s="161">
        <f t="shared" si="7"/>
        <v>0.69297435897435899</v>
      </c>
      <c r="X214" s="145"/>
    </row>
    <row r="215" spans="2:24" x14ac:dyDescent="0.2">
      <c r="B215" s="102" t="s">
        <v>253</v>
      </c>
      <c r="C215" s="150" t="s">
        <v>63</v>
      </c>
      <c r="D215" s="145"/>
      <c r="E215" s="145"/>
      <c r="F215" s="145"/>
      <c r="G215" s="150"/>
      <c r="H215" s="145"/>
      <c r="I215" s="106">
        <v>501.66</v>
      </c>
      <c r="J215" s="106">
        <v>1200</v>
      </c>
      <c r="K215" s="106">
        <v>657.11</v>
      </c>
      <c r="L215" s="161">
        <v>868.02</v>
      </c>
      <c r="M215" s="145"/>
      <c r="N215" s="145"/>
      <c r="O215" s="161">
        <v>1525.13</v>
      </c>
      <c r="P215" s="145"/>
      <c r="Q215" s="145"/>
      <c r="R215" s="161">
        <v>-325.13</v>
      </c>
      <c r="S215" s="145"/>
      <c r="U215" s="161">
        <f t="shared" si="6"/>
        <v>3.040166646732847</v>
      </c>
      <c r="V215" s="145"/>
      <c r="W215" s="161">
        <f t="shared" si="7"/>
        <v>1.2709416666666669</v>
      </c>
      <c r="X215" s="145"/>
    </row>
    <row r="216" spans="2:24" x14ac:dyDescent="0.2">
      <c r="B216" s="102" t="s">
        <v>254</v>
      </c>
      <c r="C216" s="150" t="s">
        <v>64</v>
      </c>
      <c r="D216" s="145"/>
      <c r="E216" s="145"/>
      <c r="F216" s="145"/>
      <c r="G216" s="150"/>
      <c r="H216" s="145"/>
      <c r="I216" s="106">
        <v>2857.69</v>
      </c>
      <c r="J216" s="106">
        <v>2300</v>
      </c>
      <c r="K216" s="106">
        <v>314.8</v>
      </c>
      <c r="L216" s="161">
        <v>1966.25</v>
      </c>
      <c r="M216" s="145"/>
      <c r="N216" s="145"/>
      <c r="O216" s="161">
        <v>2281.0500000000002</v>
      </c>
      <c r="P216" s="145"/>
      <c r="Q216" s="145"/>
      <c r="R216" s="161">
        <v>18.95</v>
      </c>
      <c r="S216" s="145"/>
      <c r="U216" s="161">
        <f t="shared" si="6"/>
        <v>0.79821464189607694</v>
      </c>
      <c r="V216" s="145"/>
      <c r="W216" s="161">
        <f t="shared" si="7"/>
        <v>0.99176086956521747</v>
      </c>
      <c r="X216" s="145"/>
    </row>
    <row r="217" spans="2:24" x14ac:dyDescent="0.2">
      <c r="B217" s="102" t="s">
        <v>255</v>
      </c>
      <c r="C217" s="150" t="s">
        <v>65</v>
      </c>
      <c r="D217" s="145"/>
      <c r="E217" s="145"/>
      <c r="F217" s="145"/>
      <c r="G217" s="150"/>
      <c r="H217" s="145"/>
      <c r="I217" s="106">
        <v>162732.35999999999</v>
      </c>
      <c r="J217" s="106">
        <v>189900</v>
      </c>
      <c r="K217" s="106">
        <v>71633.210000000006</v>
      </c>
      <c r="L217" s="161">
        <v>74284.800000000003</v>
      </c>
      <c r="M217" s="145"/>
      <c r="N217" s="145"/>
      <c r="O217" s="161">
        <v>145918.01</v>
      </c>
      <c r="P217" s="145"/>
      <c r="Q217" s="145"/>
      <c r="R217" s="161">
        <v>43981.99</v>
      </c>
      <c r="S217" s="145"/>
      <c r="U217" s="161">
        <f t="shared" si="6"/>
        <v>0.89667482238935159</v>
      </c>
      <c r="V217" s="145"/>
      <c r="W217" s="161">
        <f t="shared" si="7"/>
        <v>0.76839394418114804</v>
      </c>
      <c r="X217" s="145"/>
    </row>
    <row r="218" spans="2:24" x14ac:dyDescent="0.2">
      <c r="B218" s="102" t="s">
        <v>256</v>
      </c>
      <c r="C218" s="150" t="s">
        <v>66</v>
      </c>
      <c r="D218" s="145"/>
      <c r="E218" s="145"/>
      <c r="F218" s="145"/>
      <c r="G218" s="150"/>
      <c r="H218" s="145"/>
      <c r="I218" s="106">
        <v>9363.34</v>
      </c>
      <c r="J218" s="106">
        <v>11500</v>
      </c>
      <c r="K218" s="106">
        <v>3943.64</v>
      </c>
      <c r="L218" s="161">
        <v>3898.32</v>
      </c>
      <c r="M218" s="145"/>
      <c r="N218" s="145"/>
      <c r="O218" s="161">
        <v>7841.96</v>
      </c>
      <c r="P218" s="145"/>
      <c r="Q218" s="145"/>
      <c r="R218" s="161">
        <v>3658.04</v>
      </c>
      <c r="S218" s="145"/>
      <c r="U218" s="161">
        <f t="shared" si="6"/>
        <v>0.83751738161809786</v>
      </c>
      <c r="V218" s="145"/>
      <c r="W218" s="161">
        <f t="shared" si="7"/>
        <v>0.68190956521739132</v>
      </c>
      <c r="X218" s="145"/>
    </row>
    <row r="219" spans="2:24" ht="24.75" customHeight="1" x14ac:dyDescent="0.2">
      <c r="B219" s="102" t="s">
        <v>257</v>
      </c>
      <c r="C219" s="150" t="s">
        <v>258</v>
      </c>
      <c r="D219" s="145"/>
      <c r="E219" s="145"/>
      <c r="F219" s="145"/>
      <c r="G219" s="150"/>
      <c r="H219" s="145"/>
      <c r="I219" s="106">
        <v>19702.759999999998</v>
      </c>
      <c r="J219" s="106">
        <v>15600</v>
      </c>
      <c r="K219" s="106">
        <v>217.79</v>
      </c>
      <c r="L219" s="161">
        <v>9522.93</v>
      </c>
      <c r="M219" s="145"/>
      <c r="N219" s="145"/>
      <c r="O219" s="161">
        <v>9740.7199999999993</v>
      </c>
      <c r="P219" s="145"/>
      <c r="Q219" s="145"/>
      <c r="R219" s="161">
        <v>5859.28</v>
      </c>
      <c r="S219" s="145"/>
      <c r="U219" s="161">
        <f t="shared" si="6"/>
        <v>0.49438352799303248</v>
      </c>
      <c r="V219" s="145"/>
      <c r="W219" s="161">
        <f t="shared" si="7"/>
        <v>0.62440512820512817</v>
      </c>
      <c r="X219" s="145"/>
    </row>
    <row r="220" spans="2:24" x14ac:dyDescent="0.2">
      <c r="B220" s="102" t="s">
        <v>259</v>
      </c>
      <c r="C220" s="150" t="s">
        <v>68</v>
      </c>
      <c r="D220" s="145"/>
      <c r="E220" s="145"/>
      <c r="F220" s="145"/>
      <c r="G220" s="150"/>
      <c r="H220" s="145"/>
      <c r="I220" s="106">
        <v>18073.400000000001</v>
      </c>
      <c r="J220" s="106">
        <v>17900</v>
      </c>
      <c r="K220" s="106">
        <v>7163.4</v>
      </c>
      <c r="L220" s="161">
        <v>5717.41</v>
      </c>
      <c r="M220" s="145"/>
      <c r="N220" s="145"/>
      <c r="O220" s="161">
        <v>12880.81</v>
      </c>
      <c r="P220" s="145"/>
      <c r="Q220" s="145"/>
      <c r="R220" s="161">
        <v>5019.1899999999996</v>
      </c>
      <c r="S220" s="145"/>
      <c r="U220" s="161">
        <f t="shared" si="6"/>
        <v>0.71269434638750861</v>
      </c>
      <c r="V220" s="145"/>
      <c r="W220" s="161">
        <f t="shared" si="7"/>
        <v>0.71959832402234636</v>
      </c>
      <c r="X220" s="145"/>
    </row>
    <row r="221" spans="2:24" x14ac:dyDescent="0.2">
      <c r="B221" s="102" t="s">
        <v>260</v>
      </c>
      <c r="C221" s="150" t="s">
        <v>69</v>
      </c>
      <c r="D221" s="145"/>
      <c r="E221" s="145"/>
      <c r="F221" s="145"/>
      <c r="G221" s="150"/>
      <c r="H221" s="145"/>
      <c r="I221" s="106">
        <v>28338.53</v>
      </c>
      <c r="J221" s="106">
        <v>30000</v>
      </c>
      <c r="K221" s="106">
        <v>15830.49</v>
      </c>
      <c r="L221" s="161">
        <v>15459.65</v>
      </c>
      <c r="M221" s="145"/>
      <c r="N221" s="145"/>
      <c r="O221" s="161">
        <v>31290.14</v>
      </c>
      <c r="P221" s="145"/>
      <c r="Q221" s="145"/>
      <c r="R221" s="161">
        <v>-1290.1400000000001</v>
      </c>
      <c r="S221" s="145"/>
      <c r="U221" s="161">
        <f t="shared" si="6"/>
        <v>1.1041553672685209</v>
      </c>
      <c r="V221" s="145"/>
      <c r="W221" s="161">
        <f t="shared" si="7"/>
        <v>1.0430046666666666</v>
      </c>
      <c r="X221" s="145"/>
    </row>
    <row r="222" spans="2:24" x14ac:dyDescent="0.2">
      <c r="B222" s="102" t="s">
        <v>261</v>
      </c>
      <c r="C222" s="150" t="s">
        <v>70</v>
      </c>
      <c r="D222" s="145"/>
      <c r="E222" s="145"/>
      <c r="F222" s="145"/>
      <c r="G222" s="150"/>
      <c r="H222" s="145"/>
      <c r="I222" s="106">
        <v>21679.97</v>
      </c>
      <c r="J222" s="106">
        <v>26000</v>
      </c>
      <c r="K222" s="106">
        <v>8826.4500000000007</v>
      </c>
      <c r="L222" s="161">
        <v>13387.94</v>
      </c>
      <c r="M222" s="145"/>
      <c r="N222" s="145"/>
      <c r="O222" s="161">
        <v>22214.39</v>
      </c>
      <c r="P222" s="145"/>
      <c r="Q222" s="145"/>
      <c r="R222" s="161">
        <v>3785.61</v>
      </c>
      <c r="S222" s="145"/>
      <c r="U222" s="161">
        <f t="shared" si="6"/>
        <v>1.0246504031140264</v>
      </c>
      <c r="V222" s="145"/>
      <c r="W222" s="161">
        <f t="shared" si="7"/>
        <v>0.8543996153846154</v>
      </c>
      <c r="X222" s="145"/>
    </row>
    <row r="223" spans="2:24" x14ac:dyDescent="0.2">
      <c r="B223" s="102" t="s">
        <v>262</v>
      </c>
      <c r="C223" s="150" t="s">
        <v>263</v>
      </c>
      <c r="D223" s="145"/>
      <c r="E223" s="145"/>
      <c r="F223" s="145"/>
      <c r="G223" s="150"/>
      <c r="H223" s="145"/>
      <c r="I223" s="106">
        <v>6714.12</v>
      </c>
      <c r="J223" s="106">
        <v>11000</v>
      </c>
      <c r="K223" s="106">
        <v>43.8</v>
      </c>
      <c r="L223" s="161">
        <v>421.08</v>
      </c>
      <c r="M223" s="145"/>
      <c r="N223" s="145"/>
      <c r="O223" s="161">
        <v>464.88</v>
      </c>
      <c r="P223" s="145"/>
      <c r="Q223" s="145"/>
      <c r="R223" s="161">
        <v>10535.12</v>
      </c>
      <c r="S223" s="145"/>
      <c r="U223" s="161">
        <f t="shared" si="6"/>
        <v>6.9239155689800005E-2</v>
      </c>
      <c r="V223" s="145"/>
      <c r="W223" s="161">
        <f t="shared" si="7"/>
        <v>4.2261818181818178E-2</v>
      </c>
      <c r="X223" s="145"/>
    </row>
    <row r="224" spans="2:24" x14ac:dyDescent="0.2">
      <c r="B224" s="102" t="s">
        <v>264</v>
      </c>
      <c r="C224" s="150" t="s">
        <v>72</v>
      </c>
      <c r="D224" s="145"/>
      <c r="E224" s="145"/>
      <c r="F224" s="145"/>
      <c r="G224" s="150"/>
      <c r="H224" s="145"/>
      <c r="I224" s="106">
        <v>21328.07</v>
      </c>
      <c r="J224" s="106">
        <v>23000</v>
      </c>
      <c r="K224" s="106">
        <v>9821.5400000000009</v>
      </c>
      <c r="L224" s="161">
        <v>6547.89</v>
      </c>
      <c r="M224" s="145"/>
      <c r="N224" s="145"/>
      <c r="O224" s="161">
        <v>16369.43</v>
      </c>
      <c r="P224" s="145"/>
      <c r="Q224" s="145"/>
      <c r="R224" s="161">
        <v>6630.57</v>
      </c>
      <c r="S224" s="145"/>
      <c r="U224" s="161">
        <f t="shared" si="6"/>
        <v>0.76750638946702632</v>
      </c>
      <c r="V224" s="145"/>
      <c r="W224" s="161">
        <f t="shared" si="7"/>
        <v>0.711714347826087</v>
      </c>
      <c r="X224" s="145"/>
    </row>
    <row r="225" spans="2:24" x14ac:dyDescent="0.2">
      <c r="B225" s="102" t="s">
        <v>265</v>
      </c>
      <c r="C225" s="150" t="s">
        <v>73</v>
      </c>
      <c r="D225" s="145"/>
      <c r="E225" s="145"/>
      <c r="F225" s="145"/>
      <c r="G225" s="150"/>
      <c r="H225" s="145"/>
      <c r="I225" s="106">
        <v>19248.8</v>
      </c>
      <c r="J225" s="106">
        <v>23700</v>
      </c>
      <c r="K225" s="106">
        <v>10146.89</v>
      </c>
      <c r="L225" s="161">
        <v>7793.82</v>
      </c>
      <c r="M225" s="145"/>
      <c r="N225" s="145"/>
      <c r="O225" s="161">
        <v>17940.71</v>
      </c>
      <c r="P225" s="145"/>
      <c r="Q225" s="145"/>
      <c r="R225" s="161">
        <v>5759.29</v>
      </c>
      <c r="S225" s="145"/>
      <c r="U225" s="161">
        <f t="shared" si="6"/>
        <v>0.93204303644902542</v>
      </c>
      <c r="V225" s="145"/>
      <c r="W225" s="161">
        <f t="shared" si="7"/>
        <v>0.75699198312236282</v>
      </c>
      <c r="X225" s="145"/>
    </row>
    <row r="226" spans="2:24" x14ac:dyDescent="0.2">
      <c r="B226" s="102" t="s">
        <v>266</v>
      </c>
      <c r="C226" s="150" t="s">
        <v>74</v>
      </c>
      <c r="D226" s="145"/>
      <c r="E226" s="145"/>
      <c r="F226" s="145"/>
      <c r="G226" s="150"/>
      <c r="H226" s="145"/>
      <c r="I226" s="106">
        <v>18283.39</v>
      </c>
      <c r="J226" s="106">
        <v>31200</v>
      </c>
      <c r="K226" s="106">
        <v>15639.21</v>
      </c>
      <c r="L226" s="161">
        <v>11535.76</v>
      </c>
      <c r="M226" s="145"/>
      <c r="N226" s="145"/>
      <c r="O226" s="161">
        <v>27174.97</v>
      </c>
      <c r="P226" s="145"/>
      <c r="Q226" s="145"/>
      <c r="R226" s="161">
        <v>4025.03</v>
      </c>
      <c r="S226" s="145"/>
      <c r="U226" s="161">
        <f t="shared" si="6"/>
        <v>1.4863200970935917</v>
      </c>
      <c r="V226" s="145"/>
      <c r="W226" s="161">
        <f t="shared" si="7"/>
        <v>0.87099262820512824</v>
      </c>
      <c r="X226" s="145"/>
    </row>
    <row r="227" spans="2:24" x14ac:dyDescent="0.2">
      <c r="B227" s="102" t="s">
        <v>269</v>
      </c>
      <c r="C227" s="150" t="s">
        <v>77</v>
      </c>
      <c r="D227" s="145"/>
      <c r="E227" s="145"/>
      <c r="F227" s="145"/>
      <c r="G227" s="150"/>
      <c r="H227" s="145"/>
      <c r="I227" s="106">
        <v>22639.58</v>
      </c>
      <c r="J227" s="106">
        <v>27800</v>
      </c>
      <c r="K227" s="106">
        <v>9634.7199999999993</v>
      </c>
      <c r="L227" s="161">
        <v>9447.09</v>
      </c>
      <c r="M227" s="145"/>
      <c r="N227" s="145"/>
      <c r="O227" s="161">
        <v>19081.810000000001</v>
      </c>
      <c r="P227" s="145"/>
      <c r="Q227" s="145"/>
      <c r="R227" s="161">
        <v>8718.19</v>
      </c>
      <c r="S227" s="145"/>
      <c r="U227" s="161">
        <f t="shared" si="6"/>
        <v>0.84285176668471762</v>
      </c>
      <c r="V227" s="145"/>
      <c r="W227" s="161">
        <f t="shared" si="7"/>
        <v>0.68639604316546765</v>
      </c>
      <c r="X227" s="145"/>
    </row>
    <row r="228" spans="2:24" ht="22.5" customHeight="1" x14ac:dyDescent="0.2">
      <c r="B228" s="102" t="s">
        <v>270</v>
      </c>
      <c r="C228" s="150" t="s">
        <v>271</v>
      </c>
      <c r="D228" s="145"/>
      <c r="E228" s="145"/>
      <c r="F228" s="145"/>
      <c r="G228" s="150"/>
      <c r="H228" s="145"/>
      <c r="I228" s="106">
        <v>7470.02</v>
      </c>
      <c r="J228" s="106">
        <v>7400</v>
      </c>
      <c r="K228" s="106">
        <v>3735</v>
      </c>
      <c r="L228" s="161">
        <v>3735</v>
      </c>
      <c r="M228" s="145"/>
      <c r="N228" s="145"/>
      <c r="O228" s="161">
        <v>7470</v>
      </c>
      <c r="P228" s="145"/>
      <c r="Q228" s="145"/>
      <c r="R228" s="161">
        <v>-70</v>
      </c>
      <c r="S228" s="145"/>
      <c r="U228" s="161">
        <f t="shared" si="6"/>
        <v>0.99999732263099694</v>
      </c>
      <c r="V228" s="145"/>
      <c r="W228" s="161">
        <f t="shared" si="7"/>
        <v>1.0094594594594595</v>
      </c>
      <c r="X228" s="145"/>
    </row>
    <row r="229" spans="2:24" x14ac:dyDescent="0.2">
      <c r="B229" s="102" t="s">
        <v>272</v>
      </c>
      <c r="C229" s="150" t="s">
        <v>79</v>
      </c>
      <c r="D229" s="145"/>
      <c r="E229" s="145"/>
      <c r="F229" s="145"/>
      <c r="G229" s="150"/>
      <c r="H229" s="145"/>
      <c r="I229" s="106">
        <v>9255.25</v>
      </c>
      <c r="J229" s="106">
        <v>8100</v>
      </c>
      <c r="K229" s="106">
        <v>2946</v>
      </c>
      <c r="L229" s="161">
        <v>2238.14</v>
      </c>
      <c r="M229" s="145"/>
      <c r="N229" s="145"/>
      <c r="O229" s="161">
        <v>5184.1400000000003</v>
      </c>
      <c r="P229" s="145"/>
      <c r="Q229" s="145"/>
      <c r="R229" s="161">
        <v>2915.86</v>
      </c>
      <c r="S229" s="145"/>
      <c r="U229" s="161">
        <f t="shared" si="6"/>
        <v>0.5601296561411091</v>
      </c>
      <c r="V229" s="145"/>
      <c r="W229" s="161">
        <f t="shared" si="7"/>
        <v>0.6400172839506173</v>
      </c>
      <c r="X229" s="145"/>
    </row>
    <row r="230" spans="2:24" x14ac:dyDescent="0.2">
      <c r="B230" s="102" t="s">
        <v>273</v>
      </c>
      <c r="C230" s="150" t="s">
        <v>80</v>
      </c>
      <c r="D230" s="145"/>
      <c r="E230" s="145"/>
      <c r="F230" s="145"/>
      <c r="G230" s="150"/>
      <c r="H230" s="145"/>
      <c r="I230" s="106">
        <v>2007.58</v>
      </c>
      <c r="J230" s="106">
        <v>5300</v>
      </c>
      <c r="K230" s="106">
        <v>448.14</v>
      </c>
      <c r="L230" s="161">
        <v>1485.72</v>
      </c>
      <c r="M230" s="145"/>
      <c r="N230" s="145"/>
      <c r="O230" s="161">
        <v>1933.86</v>
      </c>
      <c r="P230" s="145"/>
      <c r="Q230" s="145"/>
      <c r="R230" s="161">
        <v>3366.14</v>
      </c>
      <c r="S230" s="145"/>
      <c r="U230" s="161">
        <f t="shared" si="6"/>
        <v>0.96327917193835366</v>
      </c>
      <c r="V230" s="145"/>
      <c r="W230" s="161">
        <f t="shared" si="7"/>
        <v>0.36487924528301885</v>
      </c>
      <c r="X230" s="145"/>
    </row>
    <row r="231" spans="2:24" x14ac:dyDescent="0.2">
      <c r="B231" s="102" t="s">
        <v>274</v>
      </c>
      <c r="C231" s="150" t="s">
        <v>81</v>
      </c>
      <c r="D231" s="145"/>
      <c r="E231" s="145"/>
      <c r="F231" s="145"/>
      <c r="G231" s="150"/>
      <c r="H231" s="145"/>
      <c r="I231" s="106">
        <v>3512.92</v>
      </c>
      <c r="J231" s="106">
        <v>5300</v>
      </c>
      <c r="K231" s="106">
        <v>2213.9</v>
      </c>
      <c r="L231" s="161">
        <v>1232.0999999999999</v>
      </c>
      <c r="M231" s="145"/>
      <c r="N231" s="145"/>
      <c r="O231" s="161">
        <v>3446</v>
      </c>
      <c r="P231" s="145"/>
      <c r="Q231" s="145"/>
      <c r="R231" s="161">
        <v>1854</v>
      </c>
      <c r="S231" s="145"/>
      <c r="U231" s="161">
        <f t="shared" si="6"/>
        <v>0.98095032053106812</v>
      </c>
      <c r="V231" s="145"/>
      <c r="W231" s="161">
        <f t="shared" si="7"/>
        <v>0.65018867924528301</v>
      </c>
      <c r="X231" s="145"/>
    </row>
    <row r="232" spans="2:24" x14ac:dyDescent="0.2">
      <c r="B232" s="102" t="s">
        <v>275</v>
      </c>
      <c r="C232" s="150" t="s">
        <v>82</v>
      </c>
      <c r="D232" s="145"/>
      <c r="E232" s="145"/>
      <c r="F232" s="145"/>
      <c r="G232" s="150"/>
      <c r="H232" s="145"/>
      <c r="I232" s="106">
        <v>134.05000000000001</v>
      </c>
      <c r="J232" s="106">
        <v>500</v>
      </c>
      <c r="K232" s="106">
        <v>0</v>
      </c>
      <c r="L232" s="161">
        <v>225.6</v>
      </c>
      <c r="M232" s="145"/>
      <c r="N232" s="145"/>
      <c r="O232" s="161">
        <v>225.6</v>
      </c>
      <c r="P232" s="145"/>
      <c r="Q232" s="145"/>
      <c r="R232" s="161">
        <v>274.39999999999998</v>
      </c>
      <c r="S232" s="145"/>
      <c r="U232" s="161">
        <f t="shared" si="6"/>
        <v>1.682954121596419</v>
      </c>
      <c r="V232" s="145"/>
      <c r="W232" s="161">
        <f t="shared" si="7"/>
        <v>0.45119999999999999</v>
      </c>
      <c r="X232" s="145"/>
    </row>
    <row r="233" spans="2:24" x14ac:dyDescent="0.2">
      <c r="B233" s="102" t="s">
        <v>276</v>
      </c>
      <c r="C233" s="150" t="s">
        <v>83</v>
      </c>
      <c r="D233" s="145"/>
      <c r="E233" s="145"/>
      <c r="F233" s="145"/>
      <c r="G233" s="150"/>
      <c r="H233" s="145"/>
      <c r="I233" s="106">
        <v>66.36</v>
      </c>
      <c r="J233" s="106">
        <v>100</v>
      </c>
      <c r="K233" s="106">
        <v>0</v>
      </c>
      <c r="L233" s="161">
        <v>0</v>
      </c>
      <c r="M233" s="145"/>
      <c r="N233" s="145"/>
      <c r="O233" s="161">
        <v>0</v>
      </c>
      <c r="P233" s="145"/>
      <c r="Q233" s="145"/>
      <c r="R233" s="161">
        <v>100</v>
      </c>
      <c r="S233" s="145"/>
      <c r="U233" s="161">
        <f t="shared" si="6"/>
        <v>0</v>
      </c>
      <c r="V233" s="145"/>
      <c r="W233" s="161">
        <f t="shared" si="7"/>
        <v>0</v>
      </c>
      <c r="X233" s="145"/>
    </row>
    <row r="234" spans="2:24" x14ac:dyDescent="0.2">
      <c r="B234" s="102" t="s">
        <v>277</v>
      </c>
      <c r="C234" s="150" t="s">
        <v>77</v>
      </c>
      <c r="D234" s="145"/>
      <c r="E234" s="145"/>
      <c r="F234" s="145"/>
      <c r="G234" s="150"/>
      <c r="H234" s="145"/>
      <c r="I234" s="106">
        <v>193.39</v>
      </c>
      <c r="J234" s="106">
        <v>1100</v>
      </c>
      <c r="K234" s="106">
        <v>291.68</v>
      </c>
      <c r="L234" s="161">
        <v>530.53</v>
      </c>
      <c r="M234" s="145"/>
      <c r="N234" s="145"/>
      <c r="O234" s="161">
        <v>822.21</v>
      </c>
      <c r="P234" s="145"/>
      <c r="Q234" s="145"/>
      <c r="R234" s="161">
        <v>277.79000000000002</v>
      </c>
      <c r="S234" s="145"/>
      <c r="U234" s="161">
        <f t="shared" si="6"/>
        <v>4.2515641967009676</v>
      </c>
      <c r="V234" s="145"/>
      <c r="W234" s="161">
        <f t="shared" si="7"/>
        <v>0.74746363636363644</v>
      </c>
      <c r="X234" s="145"/>
    </row>
    <row r="235" spans="2:24" x14ac:dyDescent="0.2">
      <c r="B235" s="102" t="s">
        <v>278</v>
      </c>
      <c r="C235" s="150" t="s">
        <v>84</v>
      </c>
      <c r="D235" s="145"/>
      <c r="E235" s="145"/>
      <c r="F235" s="145"/>
      <c r="G235" s="150"/>
      <c r="H235" s="145"/>
      <c r="I235" s="106">
        <v>3145.49</v>
      </c>
      <c r="J235" s="106">
        <v>4300</v>
      </c>
      <c r="K235" s="106">
        <v>2804.35</v>
      </c>
      <c r="L235" s="161">
        <v>972.34</v>
      </c>
      <c r="M235" s="145"/>
      <c r="N235" s="145"/>
      <c r="O235" s="161">
        <v>3776.69</v>
      </c>
      <c r="P235" s="145"/>
      <c r="Q235" s="145"/>
      <c r="R235" s="161">
        <v>523.30999999999995</v>
      </c>
      <c r="S235" s="145"/>
      <c r="U235" s="161">
        <f t="shared" si="6"/>
        <v>1.2006682583635619</v>
      </c>
      <c r="V235" s="145"/>
      <c r="W235" s="161">
        <f t="shared" si="7"/>
        <v>0.87829999999999997</v>
      </c>
      <c r="X235" s="145"/>
    </row>
    <row r="236" spans="2:24" x14ac:dyDescent="0.2">
      <c r="B236" s="102" t="s">
        <v>279</v>
      </c>
      <c r="C236" s="150" t="s">
        <v>280</v>
      </c>
      <c r="D236" s="145"/>
      <c r="E236" s="145"/>
      <c r="F236" s="145"/>
      <c r="G236" s="150"/>
      <c r="H236" s="145"/>
      <c r="I236" s="106">
        <v>3145.49</v>
      </c>
      <c r="J236" s="106">
        <v>4300</v>
      </c>
      <c r="K236" s="106">
        <v>2804.35</v>
      </c>
      <c r="L236" s="161">
        <v>972.34</v>
      </c>
      <c r="M236" s="145"/>
      <c r="N236" s="145"/>
      <c r="O236" s="161">
        <v>3776.69</v>
      </c>
      <c r="P236" s="145"/>
      <c r="Q236" s="145"/>
      <c r="R236" s="161">
        <v>523.30999999999995</v>
      </c>
      <c r="S236" s="145"/>
      <c r="U236" s="161">
        <f t="shared" si="6"/>
        <v>1.2006682583635619</v>
      </c>
      <c r="V236" s="145"/>
      <c r="W236" s="161">
        <f t="shared" si="7"/>
        <v>0.87829999999999997</v>
      </c>
      <c r="X236" s="145"/>
    </row>
    <row r="237" spans="2:24" ht="24" customHeight="1" x14ac:dyDescent="0.2">
      <c r="B237" s="102" t="s">
        <v>281</v>
      </c>
      <c r="C237" s="150" t="s">
        <v>85</v>
      </c>
      <c r="D237" s="145"/>
      <c r="E237" s="145"/>
      <c r="F237" s="145"/>
      <c r="G237" s="150"/>
      <c r="H237" s="145"/>
      <c r="I237" s="106">
        <v>2063.16</v>
      </c>
      <c r="J237" s="106">
        <v>2600</v>
      </c>
      <c r="K237" s="106">
        <v>1141.19</v>
      </c>
      <c r="L237" s="161">
        <v>833.93</v>
      </c>
      <c r="M237" s="145"/>
      <c r="N237" s="145"/>
      <c r="O237" s="161">
        <v>1975.12</v>
      </c>
      <c r="P237" s="145"/>
      <c r="Q237" s="145"/>
      <c r="R237" s="161">
        <v>624.88</v>
      </c>
      <c r="S237" s="145"/>
      <c r="U237" s="161">
        <f t="shared" si="6"/>
        <v>0.957327594563679</v>
      </c>
      <c r="V237" s="145"/>
      <c r="W237" s="161">
        <f t="shared" si="7"/>
        <v>0.75966153846153839</v>
      </c>
      <c r="X237" s="145"/>
    </row>
    <row r="238" spans="2:24" ht="19.5" customHeight="1" x14ac:dyDescent="0.2">
      <c r="B238" s="102" t="s">
        <v>282</v>
      </c>
      <c r="C238" s="150" t="s">
        <v>283</v>
      </c>
      <c r="D238" s="145"/>
      <c r="E238" s="145"/>
      <c r="F238" s="145"/>
      <c r="G238" s="150"/>
      <c r="H238" s="145"/>
      <c r="I238" s="106">
        <v>1081.52</v>
      </c>
      <c r="J238" s="106">
        <v>1700</v>
      </c>
      <c r="K238" s="106">
        <v>1629.85</v>
      </c>
      <c r="L238" s="161">
        <v>131.38</v>
      </c>
      <c r="M238" s="145"/>
      <c r="N238" s="145"/>
      <c r="O238" s="161">
        <v>1761.23</v>
      </c>
      <c r="P238" s="145"/>
      <c r="Q238" s="145"/>
      <c r="R238" s="161">
        <v>-61.23</v>
      </c>
      <c r="S238" s="145"/>
      <c r="U238" s="161">
        <f t="shared" si="6"/>
        <v>1.6284765885050669</v>
      </c>
      <c r="V238" s="145"/>
      <c r="W238" s="161">
        <f t="shared" si="7"/>
        <v>1.0360176470588236</v>
      </c>
      <c r="X238" s="145"/>
    </row>
    <row r="239" spans="2:24" x14ac:dyDescent="0.2">
      <c r="B239" s="102" t="s">
        <v>284</v>
      </c>
      <c r="C239" s="150" t="s">
        <v>285</v>
      </c>
      <c r="D239" s="145"/>
      <c r="E239" s="145"/>
      <c r="F239" s="145"/>
      <c r="G239" s="150"/>
      <c r="H239" s="145"/>
      <c r="I239" s="106">
        <v>0.81</v>
      </c>
      <c r="J239" s="106">
        <v>0</v>
      </c>
      <c r="K239" s="106">
        <v>33.31</v>
      </c>
      <c r="L239" s="161">
        <v>7.03</v>
      </c>
      <c r="M239" s="145"/>
      <c r="N239" s="145"/>
      <c r="O239" s="161">
        <v>40.340000000000003</v>
      </c>
      <c r="P239" s="145"/>
      <c r="Q239" s="145"/>
      <c r="R239" s="161">
        <v>-40.340000000000003</v>
      </c>
      <c r="S239" s="145"/>
      <c r="U239" s="161">
        <f t="shared" si="6"/>
        <v>49.802469135802468</v>
      </c>
      <c r="V239" s="145"/>
      <c r="W239" s="161" t="s">
        <v>121</v>
      </c>
      <c r="X239" s="145"/>
    </row>
    <row r="240" spans="2:24" ht="20.25" customHeight="1" x14ac:dyDescent="0.2">
      <c r="B240" s="102" t="s">
        <v>286</v>
      </c>
      <c r="C240" s="150" t="s">
        <v>88</v>
      </c>
      <c r="D240" s="145"/>
      <c r="E240" s="145"/>
      <c r="F240" s="145"/>
      <c r="G240" s="150"/>
      <c r="H240" s="145"/>
      <c r="I240" s="106">
        <v>0</v>
      </c>
      <c r="J240" s="106">
        <v>0</v>
      </c>
      <c r="K240" s="106">
        <v>0</v>
      </c>
      <c r="L240" s="161">
        <v>0</v>
      </c>
      <c r="M240" s="145"/>
      <c r="N240" s="145"/>
      <c r="O240" s="161">
        <v>0</v>
      </c>
      <c r="P240" s="145"/>
      <c r="Q240" s="145"/>
      <c r="R240" s="161">
        <v>0</v>
      </c>
      <c r="S240" s="145"/>
      <c r="U240" s="161" t="s">
        <v>121</v>
      </c>
      <c r="V240" s="145"/>
      <c r="W240" s="161" t="s">
        <v>121</v>
      </c>
      <c r="X240" s="145"/>
    </row>
    <row r="241" spans="2:24" ht="21" customHeight="1" x14ac:dyDescent="0.2">
      <c r="B241" s="102" t="s">
        <v>287</v>
      </c>
      <c r="C241" s="150" t="s">
        <v>89</v>
      </c>
      <c r="D241" s="145"/>
      <c r="E241" s="145"/>
      <c r="F241" s="145"/>
      <c r="G241" s="150"/>
      <c r="H241" s="145"/>
      <c r="I241" s="106">
        <v>0</v>
      </c>
      <c r="J241" s="106">
        <v>0</v>
      </c>
      <c r="K241" s="106">
        <v>0</v>
      </c>
      <c r="L241" s="161">
        <v>0</v>
      </c>
      <c r="M241" s="145"/>
      <c r="N241" s="145"/>
      <c r="O241" s="161">
        <v>0</v>
      </c>
      <c r="P241" s="145"/>
      <c r="Q241" s="145"/>
      <c r="R241" s="161">
        <v>0</v>
      </c>
      <c r="S241" s="145"/>
      <c r="U241" s="161" t="s">
        <v>121</v>
      </c>
      <c r="V241" s="145"/>
      <c r="W241" s="161" t="s">
        <v>121</v>
      </c>
      <c r="X241" s="145"/>
    </row>
    <row r="242" spans="2:24" ht="24" customHeight="1" x14ac:dyDescent="0.2">
      <c r="B242" s="102" t="s">
        <v>288</v>
      </c>
      <c r="C242" s="150" t="s">
        <v>90</v>
      </c>
      <c r="D242" s="145"/>
      <c r="E242" s="145"/>
      <c r="F242" s="145"/>
      <c r="G242" s="150"/>
      <c r="H242" s="145"/>
      <c r="I242" s="106">
        <v>0</v>
      </c>
      <c r="J242" s="106">
        <v>0</v>
      </c>
      <c r="K242" s="106">
        <v>0</v>
      </c>
      <c r="L242" s="161">
        <v>0</v>
      </c>
      <c r="M242" s="145"/>
      <c r="N242" s="145"/>
      <c r="O242" s="161">
        <v>0</v>
      </c>
      <c r="P242" s="145"/>
      <c r="Q242" s="145"/>
      <c r="R242" s="161">
        <v>0</v>
      </c>
      <c r="S242" s="145"/>
      <c r="U242" s="161" t="s">
        <v>121</v>
      </c>
      <c r="V242" s="145"/>
      <c r="W242" s="161" t="s">
        <v>121</v>
      </c>
      <c r="X242" s="145"/>
    </row>
    <row r="243" spans="2:24" x14ac:dyDescent="0.2">
      <c r="B243" s="102" t="s">
        <v>290</v>
      </c>
      <c r="C243" s="150" t="s">
        <v>291</v>
      </c>
      <c r="D243" s="145"/>
      <c r="E243" s="145"/>
      <c r="F243" s="145"/>
      <c r="G243" s="150"/>
      <c r="H243" s="145"/>
      <c r="I243" s="106">
        <v>3345.68</v>
      </c>
      <c r="J243" s="106">
        <v>400</v>
      </c>
      <c r="K243" s="106">
        <v>0</v>
      </c>
      <c r="L243" s="161">
        <v>0</v>
      </c>
      <c r="M243" s="145"/>
      <c r="N243" s="145"/>
      <c r="O243" s="161">
        <v>0</v>
      </c>
      <c r="P243" s="145"/>
      <c r="Q243" s="145"/>
      <c r="R243" s="161">
        <v>400</v>
      </c>
      <c r="S243" s="145"/>
      <c r="U243" s="161">
        <f t="shared" si="6"/>
        <v>0</v>
      </c>
      <c r="V243" s="145"/>
      <c r="W243" s="161">
        <f t="shared" si="7"/>
        <v>0</v>
      </c>
      <c r="X243" s="145"/>
    </row>
    <row r="244" spans="2:24" x14ac:dyDescent="0.2">
      <c r="B244" s="102" t="s">
        <v>292</v>
      </c>
      <c r="C244" s="150" t="s">
        <v>30</v>
      </c>
      <c r="D244" s="145"/>
      <c r="E244" s="145"/>
      <c r="F244" s="145"/>
      <c r="G244" s="150"/>
      <c r="H244" s="145"/>
      <c r="I244" s="106">
        <v>0</v>
      </c>
      <c r="J244" s="106">
        <v>400</v>
      </c>
      <c r="K244" s="106">
        <v>0</v>
      </c>
      <c r="L244" s="161">
        <v>0</v>
      </c>
      <c r="M244" s="145"/>
      <c r="N244" s="145"/>
      <c r="O244" s="161">
        <v>0</v>
      </c>
      <c r="P244" s="145"/>
      <c r="Q244" s="145"/>
      <c r="R244" s="161">
        <v>400</v>
      </c>
      <c r="S244" s="145"/>
      <c r="U244" s="161" t="s">
        <v>121</v>
      </c>
      <c r="V244" s="145"/>
      <c r="W244" s="161">
        <f t="shared" si="7"/>
        <v>0</v>
      </c>
      <c r="X244" s="145"/>
    </row>
    <row r="245" spans="2:24" x14ac:dyDescent="0.2">
      <c r="B245" s="102" t="s">
        <v>293</v>
      </c>
      <c r="C245" s="150" t="s">
        <v>93</v>
      </c>
      <c r="D245" s="145"/>
      <c r="E245" s="145"/>
      <c r="F245" s="145"/>
      <c r="G245" s="150"/>
      <c r="H245" s="145"/>
      <c r="I245" s="106">
        <v>0</v>
      </c>
      <c r="J245" s="106">
        <v>400</v>
      </c>
      <c r="K245" s="106">
        <v>0</v>
      </c>
      <c r="L245" s="161">
        <v>0</v>
      </c>
      <c r="M245" s="145"/>
      <c r="N245" s="145"/>
      <c r="O245" s="161">
        <v>0</v>
      </c>
      <c r="P245" s="145"/>
      <c r="Q245" s="145"/>
      <c r="R245" s="161">
        <v>400</v>
      </c>
      <c r="S245" s="145"/>
      <c r="U245" s="161" t="s">
        <v>121</v>
      </c>
      <c r="V245" s="145"/>
      <c r="W245" s="161">
        <f t="shared" si="7"/>
        <v>0</v>
      </c>
      <c r="X245" s="145"/>
    </row>
    <row r="246" spans="2:24" x14ac:dyDescent="0.2">
      <c r="B246" s="102" t="s">
        <v>295</v>
      </c>
      <c r="C246" s="150" t="s">
        <v>296</v>
      </c>
      <c r="D246" s="145"/>
      <c r="E246" s="145"/>
      <c r="F246" s="145"/>
      <c r="G246" s="150"/>
      <c r="H246" s="145"/>
      <c r="I246" s="106">
        <v>3345.68</v>
      </c>
      <c r="J246" s="106">
        <v>0</v>
      </c>
      <c r="K246" s="106">
        <v>0</v>
      </c>
      <c r="L246" s="161">
        <v>0</v>
      </c>
      <c r="M246" s="145"/>
      <c r="N246" s="145"/>
      <c r="O246" s="161">
        <v>0</v>
      </c>
      <c r="P246" s="145"/>
      <c r="Q246" s="145"/>
      <c r="R246" s="161">
        <v>0</v>
      </c>
      <c r="S246" s="145"/>
      <c r="U246" s="161">
        <f t="shared" si="6"/>
        <v>0</v>
      </c>
      <c r="V246" s="145"/>
      <c r="W246" s="161" t="s">
        <v>121</v>
      </c>
      <c r="X246" s="145"/>
    </row>
    <row r="247" spans="2:24" x14ac:dyDescent="0.2">
      <c r="B247" s="102" t="s">
        <v>297</v>
      </c>
      <c r="C247" s="150" t="s">
        <v>95</v>
      </c>
      <c r="D247" s="145"/>
      <c r="E247" s="145"/>
      <c r="F247" s="145"/>
      <c r="G247" s="150"/>
      <c r="H247" s="145"/>
      <c r="I247" s="106">
        <v>3345.68</v>
      </c>
      <c r="J247" s="106">
        <v>0</v>
      </c>
      <c r="K247" s="106">
        <v>0</v>
      </c>
      <c r="L247" s="161">
        <v>0</v>
      </c>
      <c r="M247" s="145"/>
      <c r="N247" s="145"/>
      <c r="O247" s="161">
        <v>0</v>
      </c>
      <c r="P247" s="145"/>
      <c r="Q247" s="145"/>
      <c r="R247" s="161">
        <v>0</v>
      </c>
      <c r="S247" s="145"/>
      <c r="U247" s="161">
        <f t="shared" si="6"/>
        <v>0</v>
      </c>
      <c r="V247" s="145"/>
      <c r="W247" s="161" t="s">
        <v>121</v>
      </c>
      <c r="X247" s="145"/>
    </row>
    <row r="248" spans="2:24" x14ac:dyDescent="0.2">
      <c r="B248" s="102" t="s">
        <v>173</v>
      </c>
      <c r="C248" s="150" t="s">
        <v>174</v>
      </c>
      <c r="D248" s="145"/>
      <c r="E248" s="145"/>
      <c r="F248" s="145"/>
      <c r="G248" s="150"/>
      <c r="H248" s="145"/>
      <c r="I248" s="106">
        <v>6623.06</v>
      </c>
      <c r="J248" s="106">
        <v>48700</v>
      </c>
      <c r="K248" s="106">
        <v>12559.12</v>
      </c>
      <c r="L248" s="161">
        <v>9.76</v>
      </c>
      <c r="M248" s="145"/>
      <c r="N248" s="145"/>
      <c r="O248" s="161">
        <v>12568.88</v>
      </c>
      <c r="P248" s="145"/>
      <c r="Q248" s="145"/>
      <c r="R248" s="161">
        <v>36131.120000000003</v>
      </c>
      <c r="S248" s="145"/>
      <c r="U248" s="161">
        <f t="shared" si="6"/>
        <v>1.897745151032906</v>
      </c>
      <c r="V248" s="145"/>
      <c r="W248" s="161">
        <f t="shared" si="7"/>
        <v>0.25808788501026692</v>
      </c>
      <c r="X248" s="145"/>
    </row>
    <row r="249" spans="2:24" ht="20.25" customHeight="1" x14ac:dyDescent="0.2">
      <c r="B249" s="102" t="s">
        <v>298</v>
      </c>
      <c r="C249" s="150" t="s">
        <v>97</v>
      </c>
      <c r="D249" s="145"/>
      <c r="E249" s="145"/>
      <c r="F249" s="145"/>
      <c r="G249" s="150"/>
      <c r="H249" s="145"/>
      <c r="I249" s="106">
        <v>0</v>
      </c>
      <c r="J249" s="106">
        <v>0</v>
      </c>
      <c r="K249" s="106">
        <v>0</v>
      </c>
      <c r="L249" s="161">
        <v>0</v>
      </c>
      <c r="M249" s="145"/>
      <c r="N249" s="145"/>
      <c r="O249" s="161">
        <v>0</v>
      </c>
      <c r="P249" s="145"/>
      <c r="Q249" s="145"/>
      <c r="R249" s="161">
        <v>0</v>
      </c>
      <c r="S249" s="145"/>
      <c r="U249" s="161" t="s">
        <v>121</v>
      </c>
      <c r="V249" s="145"/>
      <c r="W249" s="161" t="s">
        <v>121</v>
      </c>
      <c r="X249" s="145"/>
    </row>
    <row r="250" spans="2:24" x14ac:dyDescent="0.2">
      <c r="B250" s="102" t="s">
        <v>299</v>
      </c>
      <c r="C250" s="150" t="s">
        <v>300</v>
      </c>
      <c r="D250" s="145"/>
      <c r="E250" s="145"/>
      <c r="F250" s="145"/>
      <c r="G250" s="150"/>
      <c r="H250" s="145"/>
      <c r="I250" s="106">
        <v>0</v>
      </c>
      <c r="J250" s="106">
        <v>0</v>
      </c>
      <c r="K250" s="106">
        <v>0</v>
      </c>
      <c r="L250" s="161">
        <v>0</v>
      </c>
      <c r="M250" s="145"/>
      <c r="N250" s="145"/>
      <c r="O250" s="161">
        <v>0</v>
      </c>
      <c r="P250" s="145"/>
      <c r="Q250" s="145"/>
      <c r="R250" s="161">
        <v>0</v>
      </c>
      <c r="S250" s="145"/>
      <c r="U250" s="161" t="s">
        <v>121</v>
      </c>
      <c r="V250" s="145"/>
      <c r="W250" s="161" t="s">
        <v>121</v>
      </c>
      <c r="X250" s="145"/>
    </row>
    <row r="251" spans="2:24" x14ac:dyDescent="0.2">
      <c r="B251" s="102" t="s">
        <v>301</v>
      </c>
      <c r="C251" s="150" t="s">
        <v>98</v>
      </c>
      <c r="D251" s="145"/>
      <c r="E251" s="145"/>
      <c r="F251" s="145"/>
      <c r="G251" s="150"/>
      <c r="H251" s="145"/>
      <c r="I251" s="106">
        <v>0</v>
      </c>
      <c r="J251" s="106">
        <v>0</v>
      </c>
      <c r="K251" s="106">
        <v>0</v>
      </c>
      <c r="L251" s="161">
        <v>0</v>
      </c>
      <c r="M251" s="145"/>
      <c r="N251" s="145"/>
      <c r="O251" s="161">
        <v>0</v>
      </c>
      <c r="P251" s="145"/>
      <c r="Q251" s="145"/>
      <c r="R251" s="161">
        <v>0</v>
      </c>
      <c r="S251" s="145"/>
      <c r="U251" s="161" t="s">
        <v>121</v>
      </c>
      <c r="V251" s="145"/>
      <c r="W251" s="161" t="s">
        <v>121</v>
      </c>
      <c r="X251" s="145"/>
    </row>
    <row r="252" spans="2:24" ht="21.75" customHeight="1" x14ac:dyDescent="0.2">
      <c r="B252" s="102" t="s">
        <v>302</v>
      </c>
      <c r="C252" s="150" t="s">
        <v>99</v>
      </c>
      <c r="D252" s="145"/>
      <c r="E252" s="145"/>
      <c r="F252" s="145"/>
      <c r="G252" s="150"/>
      <c r="H252" s="145"/>
      <c r="I252" s="106">
        <v>6623.06</v>
      </c>
      <c r="J252" s="106">
        <v>13200</v>
      </c>
      <c r="K252" s="106">
        <v>12559.12</v>
      </c>
      <c r="L252" s="161">
        <v>-177.74</v>
      </c>
      <c r="M252" s="145"/>
      <c r="N252" s="145"/>
      <c r="O252" s="161">
        <v>12381.38</v>
      </c>
      <c r="P252" s="145"/>
      <c r="Q252" s="145"/>
      <c r="R252" s="161">
        <v>818.62</v>
      </c>
      <c r="S252" s="145"/>
      <c r="U252" s="161">
        <f t="shared" si="6"/>
        <v>1.8694349741660197</v>
      </c>
      <c r="V252" s="145"/>
      <c r="W252" s="161">
        <f t="shared" si="7"/>
        <v>0.93798333333333328</v>
      </c>
      <c r="X252" s="145"/>
    </row>
    <row r="253" spans="2:24" ht="21.75" customHeight="1" x14ac:dyDescent="0.2">
      <c r="B253" s="107">
        <v>421</v>
      </c>
      <c r="C253" s="102" t="s">
        <v>303</v>
      </c>
      <c r="G253" s="102"/>
      <c r="I253" s="106">
        <v>79.63</v>
      </c>
      <c r="J253" s="106">
        <v>0</v>
      </c>
      <c r="K253" s="106">
        <v>0</v>
      </c>
      <c r="L253" s="161">
        <v>0</v>
      </c>
      <c r="M253" s="161"/>
      <c r="N253" s="161"/>
      <c r="O253" s="161">
        <v>0</v>
      </c>
      <c r="P253" s="161"/>
      <c r="Q253" s="161"/>
      <c r="R253" s="161">
        <v>0</v>
      </c>
      <c r="S253" s="161"/>
      <c r="U253" s="161" t="s">
        <v>121</v>
      </c>
      <c r="V253" s="161"/>
      <c r="W253" s="161" t="s">
        <v>121</v>
      </c>
      <c r="X253" s="161"/>
    </row>
    <row r="254" spans="2:24" ht="21.75" customHeight="1" x14ac:dyDescent="0.2">
      <c r="B254" s="107">
        <v>4212</v>
      </c>
      <c r="C254" s="102" t="s">
        <v>101</v>
      </c>
      <c r="G254" s="102"/>
      <c r="I254" s="106">
        <v>79.63</v>
      </c>
      <c r="J254" s="106">
        <v>0</v>
      </c>
      <c r="K254" s="106">
        <v>0</v>
      </c>
      <c r="L254" s="161">
        <v>0</v>
      </c>
      <c r="M254" s="161"/>
      <c r="N254" s="161"/>
      <c r="O254" s="161">
        <v>0</v>
      </c>
      <c r="P254" s="161"/>
      <c r="Q254" s="161"/>
      <c r="R254" s="161">
        <v>0</v>
      </c>
      <c r="S254" s="161"/>
      <c r="U254" s="161" t="s">
        <v>121</v>
      </c>
      <c r="V254" s="161"/>
      <c r="W254" s="161" t="s">
        <v>121</v>
      </c>
      <c r="X254" s="161"/>
    </row>
    <row r="255" spans="2:24" x14ac:dyDescent="0.2">
      <c r="B255" s="102" t="s">
        <v>304</v>
      </c>
      <c r="C255" s="150" t="s">
        <v>305</v>
      </c>
      <c r="D255" s="145"/>
      <c r="E255" s="145"/>
      <c r="F255" s="145"/>
      <c r="G255" s="150"/>
      <c r="H255" s="145"/>
      <c r="I255" s="106">
        <v>6264.05</v>
      </c>
      <c r="J255" s="106">
        <v>8000</v>
      </c>
      <c r="K255" s="106">
        <v>9387.7900000000009</v>
      </c>
      <c r="L255" s="161">
        <v>-177.74</v>
      </c>
      <c r="M255" s="145"/>
      <c r="N255" s="145"/>
      <c r="O255" s="161">
        <v>9210.0499999999993</v>
      </c>
      <c r="P255" s="145"/>
      <c r="Q255" s="145"/>
      <c r="R255" s="161">
        <v>-1210.05</v>
      </c>
      <c r="S255" s="145"/>
      <c r="U255" s="161">
        <f t="shared" si="6"/>
        <v>1.4703027593968756</v>
      </c>
      <c r="V255" s="145"/>
      <c r="W255" s="161">
        <f t="shared" si="7"/>
        <v>1.1512562499999999</v>
      </c>
      <c r="X255" s="145"/>
    </row>
    <row r="256" spans="2:24" x14ac:dyDescent="0.2">
      <c r="B256" s="102" t="s">
        <v>306</v>
      </c>
      <c r="C256" s="150" t="s">
        <v>102</v>
      </c>
      <c r="D256" s="145"/>
      <c r="E256" s="145"/>
      <c r="F256" s="145"/>
      <c r="G256" s="150"/>
      <c r="H256" s="145"/>
      <c r="I256" s="106">
        <v>1559.49</v>
      </c>
      <c r="J256" s="106">
        <v>900</v>
      </c>
      <c r="K256" s="106">
        <v>1261.4100000000001</v>
      </c>
      <c r="L256" s="161">
        <v>2667.01</v>
      </c>
      <c r="M256" s="145"/>
      <c r="N256" s="145"/>
      <c r="O256" s="161">
        <v>3928.42</v>
      </c>
      <c r="P256" s="145"/>
      <c r="Q256" s="145"/>
      <c r="R256" s="161">
        <v>-3028.42</v>
      </c>
      <c r="S256" s="145"/>
      <c r="U256" s="161">
        <f t="shared" si="6"/>
        <v>2.5190414815099809</v>
      </c>
      <c r="V256" s="145"/>
      <c r="W256" s="161">
        <f t="shared" si="7"/>
        <v>4.3649111111111116</v>
      </c>
      <c r="X256" s="145"/>
    </row>
    <row r="257" spans="2:24" x14ac:dyDescent="0.2">
      <c r="B257" s="102" t="s">
        <v>307</v>
      </c>
      <c r="C257" s="150" t="s">
        <v>103</v>
      </c>
      <c r="D257" s="145"/>
      <c r="E257" s="145"/>
      <c r="F257" s="145"/>
      <c r="G257" s="150"/>
      <c r="H257" s="145"/>
      <c r="I257" s="106">
        <v>287.44</v>
      </c>
      <c r="J257" s="106">
        <v>200</v>
      </c>
      <c r="K257" s="106">
        <v>173.14</v>
      </c>
      <c r="L257" s="161">
        <v>30.39</v>
      </c>
      <c r="M257" s="145"/>
      <c r="N257" s="145"/>
      <c r="O257" s="161">
        <v>203.53</v>
      </c>
      <c r="P257" s="145"/>
      <c r="Q257" s="145"/>
      <c r="R257" s="161">
        <v>-3.53</v>
      </c>
      <c r="S257" s="145"/>
      <c r="U257" s="161">
        <f t="shared" si="6"/>
        <v>0.70807820762593932</v>
      </c>
      <c r="V257" s="145"/>
      <c r="W257" s="161">
        <f t="shared" si="7"/>
        <v>1.0176499999999999</v>
      </c>
      <c r="X257" s="145"/>
    </row>
    <row r="258" spans="2:24" x14ac:dyDescent="0.2">
      <c r="B258" s="102" t="s">
        <v>308</v>
      </c>
      <c r="C258" s="150" t="s">
        <v>104</v>
      </c>
      <c r="D258" s="145"/>
      <c r="E258" s="145"/>
      <c r="F258" s="145"/>
      <c r="G258" s="150"/>
      <c r="H258" s="145"/>
      <c r="I258" s="106">
        <v>1163.92</v>
      </c>
      <c r="J258" s="106">
        <v>500</v>
      </c>
      <c r="K258" s="106">
        <v>418</v>
      </c>
      <c r="L258" s="161">
        <v>0</v>
      </c>
      <c r="M258" s="145"/>
      <c r="N258" s="145"/>
      <c r="O258" s="161">
        <v>418</v>
      </c>
      <c r="P258" s="145"/>
      <c r="Q258" s="145"/>
      <c r="R258" s="161">
        <v>82</v>
      </c>
      <c r="S258" s="145"/>
      <c r="U258" s="161">
        <f t="shared" si="6"/>
        <v>0.35913121176713175</v>
      </c>
      <c r="V258" s="145"/>
      <c r="W258" s="161">
        <f t="shared" si="7"/>
        <v>0.83599999999999997</v>
      </c>
      <c r="X258" s="145"/>
    </row>
    <row r="259" spans="2:24" x14ac:dyDescent="0.2">
      <c r="B259" s="102" t="s">
        <v>309</v>
      </c>
      <c r="C259" s="150" t="s">
        <v>105</v>
      </c>
      <c r="D259" s="145"/>
      <c r="E259" s="145"/>
      <c r="F259" s="145"/>
      <c r="G259" s="150"/>
      <c r="H259" s="145"/>
      <c r="I259" s="106">
        <v>2199.88</v>
      </c>
      <c r="J259" s="106">
        <v>4400</v>
      </c>
      <c r="K259" s="106">
        <v>5729.68</v>
      </c>
      <c r="L259" s="161">
        <v>-3428.75</v>
      </c>
      <c r="M259" s="145"/>
      <c r="N259" s="145"/>
      <c r="O259" s="161">
        <v>2300.9299999999998</v>
      </c>
      <c r="P259" s="145"/>
      <c r="Q259" s="145"/>
      <c r="R259" s="161">
        <v>2099.0700000000002</v>
      </c>
      <c r="S259" s="145"/>
      <c r="U259" s="161">
        <f t="shared" si="6"/>
        <v>1.0459343236903831</v>
      </c>
      <c r="V259" s="145"/>
      <c r="W259" s="161">
        <f t="shared" si="7"/>
        <v>0.52293863636363636</v>
      </c>
      <c r="X259" s="145"/>
    </row>
    <row r="260" spans="2:24" x14ac:dyDescent="0.2">
      <c r="B260" s="102" t="s">
        <v>310</v>
      </c>
      <c r="C260" s="150" t="s">
        <v>106</v>
      </c>
      <c r="D260" s="145"/>
      <c r="E260" s="145"/>
      <c r="F260" s="145"/>
      <c r="G260" s="150"/>
      <c r="H260" s="145"/>
      <c r="I260" s="106">
        <v>1053.32</v>
      </c>
      <c r="J260" s="106">
        <v>2000</v>
      </c>
      <c r="K260" s="106">
        <v>1805.56</v>
      </c>
      <c r="L260" s="161">
        <v>0</v>
      </c>
      <c r="M260" s="145"/>
      <c r="N260" s="145"/>
      <c r="O260" s="161">
        <v>1805.56</v>
      </c>
      <c r="P260" s="145"/>
      <c r="Q260" s="145"/>
      <c r="R260" s="161">
        <v>194.44</v>
      </c>
      <c r="S260" s="145"/>
      <c r="U260" s="161">
        <f t="shared" si="6"/>
        <v>1.7141609387460601</v>
      </c>
      <c r="V260" s="145"/>
      <c r="W260" s="161">
        <f t="shared" si="7"/>
        <v>0.90278000000000003</v>
      </c>
      <c r="X260" s="145"/>
    </row>
    <row r="261" spans="2:24" ht="19.5" customHeight="1" x14ac:dyDescent="0.2">
      <c r="B261" s="102" t="s">
        <v>312</v>
      </c>
      <c r="C261" s="150" t="s">
        <v>108</v>
      </c>
      <c r="D261" s="145"/>
      <c r="E261" s="145"/>
      <c r="F261" s="145"/>
      <c r="G261" s="150"/>
      <c r="H261" s="145"/>
      <c r="I261" s="106">
        <v>0</v>
      </c>
      <c r="J261" s="106">
        <v>0</v>
      </c>
      <c r="K261" s="106">
        <v>0</v>
      </c>
      <c r="L261" s="161">
        <v>553.61</v>
      </c>
      <c r="M261" s="145"/>
      <c r="N261" s="145"/>
      <c r="O261" s="161">
        <v>553.61</v>
      </c>
      <c r="P261" s="145"/>
      <c r="Q261" s="145"/>
      <c r="R261" s="161">
        <v>-553.61</v>
      </c>
      <c r="S261" s="145"/>
      <c r="U261" s="161" t="s">
        <v>121</v>
      </c>
      <c r="V261" s="145"/>
      <c r="W261" s="161" t="s">
        <v>121</v>
      </c>
      <c r="X261" s="145"/>
    </row>
    <row r="262" spans="2:24" ht="23.25" customHeight="1" x14ac:dyDescent="0.2">
      <c r="B262" s="102" t="s">
        <v>313</v>
      </c>
      <c r="C262" s="150" t="s">
        <v>109</v>
      </c>
      <c r="D262" s="145"/>
      <c r="E262" s="145"/>
      <c r="F262" s="145"/>
      <c r="G262" s="150"/>
      <c r="H262" s="145"/>
      <c r="I262" s="106">
        <v>104.52</v>
      </c>
      <c r="J262" s="106">
        <v>100</v>
      </c>
      <c r="K262" s="106">
        <v>29.73</v>
      </c>
      <c r="L262" s="161">
        <v>0</v>
      </c>
      <c r="M262" s="145"/>
      <c r="N262" s="145"/>
      <c r="O262" s="161">
        <v>29.73</v>
      </c>
      <c r="P262" s="145"/>
      <c r="Q262" s="145"/>
      <c r="R262" s="161">
        <v>70.27</v>
      </c>
      <c r="S262" s="145"/>
      <c r="U262" s="161">
        <f t="shared" si="6"/>
        <v>0.28444316877152698</v>
      </c>
      <c r="V262" s="145"/>
      <c r="W262" s="161">
        <f t="shared" si="7"/>
        <v>0.29730000000000001</v>
      </c>
      <c r="X262" s="145"/>
    </row>
    <row r="263" spans="2:24" x14ac:dyDescent="0.2">
      <c r="B263" s="102" t="s">
        <v>314</v>
      </c>
      <c r="C263" s="150" t="s">
        <v>110</v>
      </c>
      <c r="D263" s="145"/>
      <c r="E263" s="145"/>
      <c r="F263" s="145"/>
      <c r="G263" s="150"/>
      <c r="H263" s="145"/>
      <c r="I263" s="106">
        <v>104.52</v>
      </c>
      <c r="J263" s="106">
        <v>100</v>
      </c>
      <c r="K263" s="106">
        <v>29.73</v>
      </c>
      <c r="L263" s="161">
        <v>0</v>
      </c>
      <c r="M263" s="145"/>
      <c r="N263" s="145"/>
      <c r="O263" s="161">
        <v>29.73</v>
      </c>
      <c r="P263" s="145"/>
      <c r="Q263" s="145"/>
      <c r="R263" s="161">
        <v>70.27</v>
      </c>
      <c r="S263" s="145"/>
      <c r="U263" s="161">
        <f t="shared" si="6"/>
        <v>0.28444316877152698</v>
      </c>
      <c r="V263" s="145"/>
      <c r="W263" s="161">
        <f t="shared" si="7"/>
        <v>0.29730000000000001</v>
      </c>
      <c r="X263" s="145"/>
    </row>
    <row r="264" spans="2:24" x14ac:dyDescent="0.2">
      <c r="B264" s="102" t="s">
        <v>318</v>
      </c>
      <c r="C264" s="150" t="s">
        <v>112</v>
      </c>
      <c r="D264" s="145"/>
      <c r="E264" s="145"/>
      <c r="F264" s="145"/>
      <c r="G264" s="150"/>
      <c r="H264" s="145"/>
      <c r="I264" s="106">
        <v>174.86</v>
      </c>
      <c r="J264" s="106">
        <v>5100</v>
      </c>
      <c r="K264" s="106">
        <v>3141.6</v>
      </c>
      <c r="L264" s="161">
        <v>0</v>
      </c>
      <c r="M264" s="145"/>
      <c r="N264" s="145"/>
      <c r="O264" s="161">
        <v>3141.6</v>
      </c>
      <c r="P264" s="145"/>
      <c r="Q264" s="145"/>
      <c r="R264" s="161">
        <v>1958.4</v>
      </c>
      <c r="S264" s="145"/>
      <c r="U264" s="161">
        <f t="shared" si="6"/>
        <v>17.96637309847878</v>
      </c>
      <c r="V264" s="145"/>
      <c r="W264" s="161">
        <f t="shared" si="7"/>
        <v>0.61599999999999999</v>
      </c>
      <c r="X264" s="145"/>
    </row>
    <row r="265" spans="2:24" x14ac:dyDescent="0.2">
      <c r="B265" s="102" t="s">
        <v>319</v>
      </c>
      <c r="C265" s="150" t="s">
        <v>113</v>
      </c>
      <c r="D265" s="145"/>
      <c r="E265" s="145"/>
      <c r="F265" s="145"/>
      <c r="G265" s="150"/>
      <c r="H265" s="145"/>
      <c r="I265" s="106">
        <v>174.86</v>
      </c>
      <c r="J265" s="106">
        <v>5100</v>
      </c>
      <c r="K265" s="106">
        <v>3141.6</v>
      </c>
      <c r="L265" s="161">
        <v>0</v>
      </c>
      <c r="M265" s="145"/>
      <c r="N265" s="145"/>
      <c r="O265" s="161">
        <v>3141.6</v>
      </c>
      <c r="P265" s="145"/>
      <c r="Q265" s="145"/>
      <c r="R265" s="161">
        <v>1958.4</v>
      </c>
      <c r="S265" s="145"/>
      <c r="U265" s="161">
        <f t="shared" si="6"/>
        <v>17.96637309847878</v>
      </c>
      <c r="V265" s="145"/>
      <c r="W265" s="161">
        <f t="shared" si="7"/>
        <v>0.61599999999999999</v>
      </c>
      <c r="X265" s="145"/>
    </row>
    <row r="266" spans="2:24" ht="24" customHeight="1" x14ac:dyDescent="0.2">
      <c r="B266" s="102" t="s">
        <v>321</v>
      </c>
      <c r="C266" s="150" t="s">
        <v>322</v>
      </c>
      <c r="D266" s="145"/>
      <c r="E266" s="145"/>
      <c r="F266" s="145"/>
      <c r="G266" s="150"/>
      <c r="H266" s="145"/>
      <c r="I266" s="106">
        <v>0</v>
      </c>
      <c r="J266" s="106">
        <v>35500</v>
      </c>
      <c r="K266" s="106">
        <v>0</v>
      </c>
      <c r="L266" s="161">
        <v>187.5</v>
      </c>
      <c r="M266" s="145"/>
      <c r="N266" s="145"/>
      <c r="O266" s="161">
        <v>187.5</v>
      </c>
      <c r="P266" s="145"/>
      <c r="Q266" s="145"/>
      <c r="R266" s="161">
        <v>35312.5</v>
      </c>
      <c r="S266" s="145"/>
      <c r="U266" s="161" t="s">
        <v>121</v>
      </c>
      <c r="V266" s="145"/>
      <c r="W266" s="161">
        <f t="shared" si="7"/>
        <v>5.2816901408450703E-3</v>
      </c>
      <c r="X266" s="145"/>
    </row>
    <row r="267" spans="2:24" ht="25.5" customHeight="1" x14ac:dyDescent="0.2">
      <c r="B267" s="102" t="s">
        <v>323</v>
      </c>
      <c r="C267" s="150" t="s">
        <v>324</v>
      </c>
      <c r="D267" s="145"/>
      <c r="E267" s="145"/>
      <c r="F267" s="145"/>
      <c r="G267" s="150"/>
      <c r="H267" s="145"/>
      <c r="I267" s="106">
        <v>0</v>
      </c>
      <c r="J267" s="106">
        <v>0</v>
      </c>
      <c r="K267" s="106">
        <v>0</v>
      </c>
      <c r="L267" s="161">
        <v>187.5</v>
      </c>
      <c r="M267" s="145"/>
      <c r="N267" s="145"/>
      <c r="O267" s="161">
        <v>187.5</v>
      </c>
      <c r="P267" s="145"/>
      <c r="Q267" s="145"/>
      <c r="R267" s="161">
        <v>-187.5</v>
      </c>
      <c r="S267" s="145"/>
      <c r="U267" s="161" t="s">
        <v>121</v>
      </c>
      <c r="V267" s="145"/>
      <c r="W267" s="161" t="s">
        <v>121</v>
      </c>
      <c r="X267" s="145"/>
    </row>
    <row r="268" spans="2:24" ht="21" customHeight="1" x14ac:dyDescent="0.2">
      <c r="B268" s="102" t="s">
        <v>325</v>
      </c>
      <c r="C268" s="150" t="s">
        <v>324</v>
      </c>
      <c r="D268" s="145"/>
      <c r="E268" s="145"/>
      <c r="F268" s="145"/>
      <c r="G268" s="150"/>
      <c r="H268" s="145"/>
      <c r="I268" s="106">
        <v>0</v>
      </c>
      <c r="J268" s="106">
        <v>0</v>
      </c>
      <c r="K268" s="106">
        <v>0</v>
      </c>
      <c r="L268" s="161">
        <v>187.5</v>
      </c>
      <c r="M268" s="145"/>
      <c r="N268" s="145"/>
      <c r="O268" s="161">
        <v>187.5</v>
      </c>
      <c r="P268" s="145"/>
      <c r="Q268" s="145"/>
      <c r="R268" s="161">
        <v>-187.5</v>
      </c>
      <c r="S268" s="145"/>
      <c r="U268" s="161" t="s">
        <v>121</v>
      </c>
      <c r="V268" s="145"/>
      <c r="W268" s="161" t="s">
        <v>121</v>
      </c>
      <c r="X268" s="145"/>
    </row>
    <row r="269" spans="2:24" ht="26.25" customHeight="1" x14ac:dyDescent="0.2">
      <c r="B269" s="102" t="s">
        <v>326</v>
      </c>
      <c r="C269" s="150" t="s">
        <v>327</v>
      </c>
      <c r="D269" s="145"/>
      <c r="E269" s="145"/>
      <c r="F269" s="145"/>
      <c r="G269" s="150"/>
      <c r="H269" s="145"/>
      <c r="I269" s="106">
        <v>0</v>
      </c>
      <c r="J269" s="106">
        <v>35500</v>
      </c>
      <c r="K269" s="106">
        <v>0</v>
      </c>
      <c r="L269" s="161">
        <v>0</v>
      </c>
      <c r="M269" s="145"/>
      <c r="N269" s="145"/>
      <c r="O269" s="161">
        <v>0</v>
      </c>
      <c r="P269" s="145"/>
      <c r="Q269" s="145"/>
      <c r="R269" s="161">
        <v>35500</v>
      </c>
      <c r="S269" s="145"/>
      <c r="U269" s="161" t="s">
        <v>121</v>
      </c>
      <c r="V269" s="145"/>
      <c r="W269" s="161">
        <f t="shared" ref="W269:W332" si="8">O269/J269</f>
        <v>0</v>
      </c>
      <c r="X269" s="145"/>
    </row>
    <row r="270" spans="2:24" ht="24" customHeight="1" x14ac:dyDescent="0.2">
      <c r="B270" s="102" t="s">
        <v>328</v>
      </c>
      <c r="C270" s="150" t="s">
        <v>327</v>
      </c>
      <c r="D270" s="145"/>
      <c r="E270" s="145"/>
      <c r="F270" s="145"/>
      <c r="G270" s="150"/>
      <c r="H270" s="145"/>
      <c r="I270" s="106">
        <v>0</v>
      </c>
      <c r="J270" s="106">
        <v>35500</v>
      </c>
      <c r="K270" s="106">
        <v>0</v>
      </c>
      <c r="L270" s="161">
        <v>0</v>
      </c>
      <c r="M270" s="145"/>
      <c r="N270" s="145"/>
      <c r="O270" s="161">
        <v>0</v>
      </c>
      <c r="P270" s="145"/>
      <c r="Q270" s="145"/>
      <c r="R270" s="161">
        <v>35500</v>
      </c>
      <c r="S270" s="145"/>
      <c r="U270" s="161" t="s">
        <v>121</v>
      </c>
      <c r="V270" s="145"/>
      <c r="W270" s="161">
        <f t="shared" si="8"/>
        <v>0</v>
      </c>
      <c r="X270" s="145"/>
    </row>
    <row r="271" spans="2:24" x14ac:dyDescent="0.2">
      <c r="B271" s="109" t="s">
        <v>351</v>
      </c>
      <c r="C271" s="172" t="s">
        <v>352</v>
      </c>
      <c r="D271" s="145"/>
      <c r="E271" s="145"/>
      <c r="F271" s="145"/>
      <c r="G271" s="172"/>
      <c r="H271" s="145"/>
      <c r="I271" s="110">
        <v>1934514.18</v>
      </c>
      <c r="J271" s="110">
        <v>2195100</v>
      </c>
      <c r="K271" s="110">
        <v>1098137.55</v>
      </c>
      <c r="L271" s="169">
        <v>1270557.3999999999</v>
      </c>
      <c r="M271" s="145"/>
      <c r="N271" s="145"/>
      <c r="O271" s="169">
        <v>2368694.9500000002</v>
      </c>
      <c r="P271" s="145"/>
      <c r="Q271" s="145"/>
      <c r="R271" s="169">
        <v>-173594.95</v>
      </c>
      <c r="S271" s="145"/>
      <c r="U271" s="169">
        <f t="shared" ref="U271:U330" si="9">O271/I271</f>
        <v>1.2244391767653005</v>
      </c>
      <c r="V271" s="145"/>
      <c r="W271" s="169">
        <f t="shared" si="8"/>
        <v>1.0790829347182362</v>
      </c>
      <c r="X271" s="145"/>
    </row>
    <row r="272" spans="2:24" x14ac:dyDescent="0.2">
      <c r="B272" s="111" t="s">
        <v>355</v>
      </c>
      <c r="C272" s="170" t="s">
        <v>356</v>
      </c>
      <c r="D272" s="145"/>
      <c r="E272" s="145"/>
      <c r="F272" s="145"/>
      <c r="G272" s="170"/>
      <c r="H272" s="145"/>
      <c r="I272" s="112">
        <v>1933545.5</v>
      </c>
      <c r="J272" s="112">
        <v>2163200</v>
      </c>
      <c r="K272" s="112">
        <v>1088048.94</v>
      </c>
      <c r="L272" s="171">
        <v>1145553.0900000001</v>
      </c>
      <c r="M272" s="145"/>
      <c r="N272" s="145"/>
      <c r="O272" s="171">
        <v>2233602.0299999998</v>
      </c>
      <c r="P272" s="145"/>
      <c r="Q272" s="145"/>
      <c r="R272" s="171">
        <v>-70402.03</v>
      </c>
      <c r="S272" s="145"/>
      <c r="U272" s="171">
        <f t="shared" si="9"/>
        <v>1.15518462327367</v>
      </c>
      <c r="V272" s="145"/>
      <c r="W272" s="171">
        <f t="shared" si="8"/>
        <v>1.032545317122781</v>
      </c>
      <c r="X272" s="145"/>
    </row>
    <row r="273" spans="2:24" x14ac:dyDescent="0.2">
      <c r="B273" s="127" t="s">
        <v>624</v>
      </c>
      <c r="C273" s="192" t="s">
        <v>625</v>
      </c>
      <c r="D273" s="145"/>
      <c r="E273" s="145"/>
      <c r="F273" s="145"/>
      <c r="G273" s="192"/>
      <c r="H273" s="145"/>
      <c r="I273" s="128">
        <v>1933545.5</v>
      </c>
      <c r="J273" s="128">
        <v>2162900</v>
      </c>
      <c r="K273" s="128">
        <v>1088048.94</v>
      </c>
      <c r="L273" s="189">
        <v>1145257.1200000001</v>
      </c>
      <c r="M273" s="145"/>
      <c r="N273" s="145"/>
      <c r="O273" s="189">
        <v>2233306.06</v>
      </c>
      <c r="P273" s="145"/>
      <c r="Q273" s="145"/>
      <c r="R273" s="189">
        <v>-70406.06</v>
      </c>
      <c r="S273" s="145"/>
      <c r="U273" s="189">
        <f t="shared" si="9"/>
        <v>1.1550315521408729</v>
      </c>
      <c r="V273" s="145"/>
      <c r="W273" s="189">
        <f t="shared" si="8"/>
        <v>1.0325516944842572</v>
      </c>
      <c r="X273" s="145"/>
    </row>
    <row r="274" spans="2:24" ht="22.5" x14ac:dyDescent="0.2">
      <c r="B274" s="129" t="s">
        <v>626</v>
      </c>
      <c r="C274" s="190" t="s">
        <v>627</v>
      </c>
      <c r="D274" s="145"/>
      <c r="E274" s="145"/>
      <c r="F274" s="145"/>
      <c r="G274" s="190"/>
      <c r="H274" s="145"/>
      <c r="I274" s="130">
        <v>1933545.5</v>
      </c>
      <c r="J274" s="130">
        <v>2162900</v>
      </c>
      <c r="K274" s="130">
        <v>1088048.94</v>
      </c>
      <c r="L274" s="191">
        <v>1145257.1200000001</v>
      </c>
      <c r="M274" s="145"/>
      <c r="N274" s="145"/>
      <c r="O274" s="191">
        <v>2233306.06</v>
      </c>
      <c r="P274" s="145"/>
      <c r="Q274" s="145"/>
      <c r="R274" s="191">
        <v>-70406.06</v>
      </c>
      <c r="S274" s="145"/>
      <c r="U274" s="191">
        <f t="shared" si="9"/>
        <v>1.1550315521408729</v>
      </c>
      <c r="V274" s="145"/>
      <c r="W274" s="191">
        <f t="shared" si="8"/>
        <v>1.0325516944842572</v>
      </c>
      <c r="X274" s="145"/>
    </row>
    <row r="275" spans="2:24" x14ac:dyDescent="0.2">
      <c r="B275" s="102" t="s">
        <v>172</v>
      </c>
      <c r="C275" s="150" t="s">
        <v>96</v>
      </c>
      <c r="D275" s="145"/>
      <c r="E275" s="145"/>
      <c r="F275" s="145"/>
      <c r="G275" s="150"/>
      <c r="H275" s="145"/>
      <c r="I275" s="106">
        <v>1923997.63</v>
      </c>
      <c r="J275" s="106">
        <v>2156000</v>
      </c>
      <c r="K275" s="106">
        <v>1084911.0900000001</v>
      </c>
      <c r="L275" s="161">
        <v>1138095.47</v>
      </c>
      <c r="M275" s="145"/>
      <c r="N275" s="145"/>
      <c r="O275" s="161">
        <v>2223006.56</v>
      </c>
      <c r="P275" s="145"/>
      <c r="Q275" s="145"/>
      <c r="R275" s="161">
        <v>-67006.559999999998</v>
      </c>
      <c r="S275" s="145"/>
      <c r="U275" s="161">
        <f t="shared" si="9"/>
        <v>1.1554102382132354</v>
      </c>
      <c r="V275" s="145"/>
      <c r="W275" s="161">
        <f t="shared" si="8"/>
        <v>1.0310791094619667</v>
      </c>
      <c r="X275" s="145"/>
    </row>
    <row r="276" spans="2:24" x14ac:dyDescent="0.2">
      <c r="B276" s="102" t="s">
        <v>229</v>
      </c>
      <c r="C276" s="150" t="s">
        <v>43</v>
      </c>
      <c r="D276" s="145"/>
      <c r="E276" s="145"/>
      <c r="F276" s="145"/>
      <c r="G276" s="150"/>
      <c r="H276" s="145"/>
      <c r="I276" s="106">
        <v>1516228.29</v>
      </c>
      <c r="J276" s="106">
        <v>1672900</v>
      </c>
      <c r="K276" s="106">
        <v>852267.75</v>
      </c>
      <c r="L276" s="161">
        <v>937020.3</v>
      </c>
      <c r="M276" s="145"/>
      <c r="N276" s="145"/>
      <c r="O276" s="161">
        <v>1789288.05</v>
      </c>
      <c r="P276" s="145"/>
      <c r="Q276" s="145"/>
      <c r="R276" s="161">
        <v>-116388.05</v>
      </c>
      <c r="S276" s="145"/>
      <c r="U276" s="161">
        <f t="shared" si="9"/>
        <v>1.180091455753012</v>
      </c>
      <c r="V276" s="145"/>
      <c r="W276" s="161">
        <f t="shared" si="8"/>
        <v>1.0695726283698965</v>
      </c>
      <c r="X276" s="145"/>
    </row>
    <row r="277" spans="2:24" x14ac:dyDescent="0.2">
      <c r="B277" s="102" t="s">
        <v>230</v>
      </c>
      <c r="C277" s="150" t="s">
        <v>231</v>
      </c>
      <c r="D277" s="145"/>
      <c r="E277" s="145"/>
      <c r="F277" s="145"/>
      <c r="G277" s="150"/>
      <c r="H277" s="145"/>
      <c r="I277" s="106">
        <v>1277989.76</v>
      </c>
      <c r="J277" s="106">
        <v>1377400</v>
      </c>
      <c r="K277" s="106">
        <v>710545.99</v>
      </c>
      <c r="L277" s="161">
        <v>761847.87</v>
      </c>
      <c r="M277" s="145"/>
      <c r="N277" s="145"/>
      <c r="O277" s="161">
        <v>1472393.86</v>
      </c>
      <c r="P277" s="145"/>
      <c r="Q277" s="145"/>
      <c r="R277" s="161">
        <v>-94993.86</v>
      </c>
      <c r="S277" s="145"/>
      <c r="U277" s="161">
        <f t="shared" si="9"/>
        <v>1.152117103035317</v>
      </c>
      <c r="V277" s="145"/>
      <c r="W277" s="161">
        <f t="shared" si="8"/>
        <v>1.0689660665021055</v>
      </c>
      <c r="X277" s="145"/>
    </row>
    <row r="278" spans="2:24" x14ac:dyDescent="0.2">
      <c r="B278" s="102" t="s">
        <v>232</v>
      </c>
      <c r="C278" s="150" t="s">
        <v>45</v>
      </c>
      <c r="D278" s="145"/>
      <c r="E278" s="145"/>
      <c r="F278" s="145"/>
      <c r="G278" s="150"/>
      <c r="H278" s="145"/>
      <c r="I278" s="106">
        <v>1181177.8999999999</v>
      </c>
      <c r="J278" s="106">
        <v>1280200</v>
      </c>
      <c r="K278" s="106">
        <v>678307.08</v>
      </c>
      <c r="L278" s="161">
        <v>702773.58</v>
      </c>
      <c r="M278" s="145"/>
      <c r="N278" s="145"/>
      <c r="O278" s="161">
        <v>1381080.66</v>
      </c>
      <c r="P278" s="145"/>
      <c r="Q278" s="145"/>
      <c r="R278" s="161">
        <v>-100880.66</v>
      </c>
      <c r="S278" s="145"/>
      <c r="U278" s="161">
        <f t="shared" si="9"/>
        <v>1.1692401796545635</v>
      </c>
      <c r="V278" s="145"/>
      <c r="W278" s="161">
        <f t="shared" si="8"/>
        <v>1.0788007030151539</v>
      </c>
      <c r="X278" s="145"/>
    </row>
    <row r="279" spans="2:24" x14ac:dyDescent="0.2">
      <c r="B279" s="102" t="s">
        <v>233</v>
      </c>
      <c r="C279" s="150" t="s">
        <v>46</v>
      </c>
      <c r="D279" s="145"/>
      <c r="E279" s="145"/>
      <c r="F279" s="145"/>
      <c r="G279" s="150"/>
      <c r="H279" s="145"/>
      <c r="I279" s="106">
        <v>46910.05</v>
      </c>
      <c r="J279" s="106">
        <v>41700</v>
      </c>
      <c r="K279" s="106">
        <v>0</v>
      </c>
      <c r="L279" s="161">
        <v>36210.019999999997</v>
      </c>
      <c r="M279" s="145"/>
      <c r="N279" s="145"/>
      <c r="O279" s="161">
        <v>36210.019999999997</v>
      </c>
      <c r="P279" s="145"/>
      <c r="Q279" s="145"/>
      <c r="R279" s="161">
        <v>5489.98</v>
      </c>
      <c r="S279" s="145"/>
      <c r="U279" s="161">
        <f t="shared" si="9"/>
        <v>0.77190324887737261</v>
      </c>
      <c r="V279" s="145"/>
      <c r="W279" s="161">
        <f t="shared" si="8"/>
        <v>0.86834580335731404</v>
      </c>
      <c r="X279" s="145"/>
    </row>
    <row r="280" spans="2:24" x14ac:dyDescent="0.2">
      <c r="B280" s="102" t="s">
        <v>234</v>
      </c>
      <c r="C280" s="150" t="s">
        <v>47</v>
      </c>
      <c r="D280" s="145"/>
      <c r="E280" s="145"/>
      <c r="F280" s="145"/>
      <c r="G280" s="150"/>
      <c r="H280" s="145"/>
      <c r="I280" s="106">
        <v>49901.81</v>
      </c>
      <c r="J280" s="106">
        <v>55500</v>
      </c>
      <c r="K280" s="106">
        <v>32238.91</v>
      </c>
      <c r="L280" s="161">
        <v>22864.27</v>
      </c>
      <c r="M280" s="145"/>
      <c r="N280" s="145"/>
      <c r="O280" s="161">
        <v>55103.18</v>
      </c>
      <c r="P280" s="145"/>
      <c r="Q280" s="145"/>
      <c r="R280" s="161">
        <v>396.82</v>
      </c>
      <c r="S280" s="145"/>
      <c r="U280" s="161">
        <f t="shared" si="9"/>
        <v>1.1042320909802672</v>
      </c>
      <c r="V280" s="145"/>
      <c r="W280" s="161">
        <f t="shared" si="8"/>
        <v>0.99285009009009006</v>
      </c>
      <c r="X280" s="145"/>
    </row>
    <row r="281" spans="2:24" x14ac:dyDescent="0.2">
      <c r="B281" s="102" t="s">
        <v>235</v>
      </c>
      <c r="C281" s="150" t="s">
        <v>48</v>
      </c>
      <c r="D281" s="145"/>
      <c r="E281" s="145"/>
      <c r="F281" s="145"/>
      <c r="G281" s="150"/>
      <c r="H281" s="145"/>
      <c r="I281" s="106">
        <v>33872.160000000003</v>
      </c>
      <c r="J281" s="106">
        <v>72700</v>
      </c>
      <c r="K281" s="106">
        <v>33461.46</v>
      </c>
      <c r="L281" s="161">
        <v>49459.07</v>
      </c>
      <c r="M281" s="145"/>
      <c r="N281" s="145"/>
      <c r="O281" s="161">
        <v>82920.53</v>
      </c>
      <c r="P281" s="145"/>
      <c r="Q281" s="145"/>
      <c r="R281" s="161">
        <v>-10220.530000000001</v>
      </c>
      <c r="S281" s="145"/>
      <c r="U281" s="161">
        <f t="shared" si="9"/>
        <v>2.4480437621929036</v>
      </c>
      <c r="V281" s="145"/>
      <c r="W281" s="161">
        <f t="shared" si="8"/>
        <v>1.1405850068775791</v>
      </c>
      <c r="X281" s="145"/>
    </row>
    <row r="282" spans="2:24" x14ac:dyDescent="0.2">
      <c r="B282" s="102" t="s">
        <v>236</v>
      </c>
      <c r="C282" s="150" t="s">
        <v>48</v>
      </c>
      <c r="D282" s="145"/>
      <c r="E282" s="145"/>
      <c r="F282" s="145"/>
      <c r="G282" s="150"/>
      <c r="H282" s="145"/>
      <c r="I282" s="106">
        <v>33872.160000000003</v>
      </c>
      <c r="J282" s="106">
        <v>72700</v>
      </c>
      <c r="K282" s="106">
        <v>33461.46</v>
      </c>
      <c r="L282" s="161">
        <v>49459.07</v>
      </c>
      <c r="M282" s="145"/>
      <c r="N282" s="145"/>
      <c r="O282" s="161">
        <v>82920.53</v>
      </c>
      <c r="P282" s="145"/>
      <c r="Q282" s="145"/>
      <c r="R282" s="161">
        <v>-10220.530000000001</v>
      </c>
      <c r="S282" s="145"/>
      <c r="U282" s="161">
        <f t="shared" si="9"/>
        <v>2.4480437621929036</v>
      </c>
      <c r="V282" s="145"/>
      <c r="W282" s="161">
        <f t="shared" si="8"/>
        <v>1.1405850068775791</v>
      </c>
      <c r="X282" s="145"/>
    </row>
    <row r="283" spans="2:24" x14ac:dyDescent="0.2">
      <c r="B283" s="102" t="s">
        <v>237</v>
      </c>
      <c r="C283" s="150" t="s">
        <v>49</v>
      </c>
      <c r="D283" s="145"/>
      <c r="E283" s="145"/>
      <c r="F283" s="145"/>
      <c r="G283" s="150"/>
      <c r="H283" s="145"/>
      <c r="I283" s="106">
        <v>204366.37</v>
      </c>
      <c r="J283" s="106">
        <v>222800</v>
      </c>
      <c r="K283" s="106">
        <v>108260.3</v>
      </c>
      <c r="L283" s="161">
        <v>125713.36</v>
      </c>
      <c r="M283" s="145"/>
      <c r="N283" s="145"/>
      <c r="O283" s="161">
        <v>233973.66</v>
      </c>
      <c r="P283" s="145"/>
      <c r="Q283" s="145"/>
      <c r="R283" s="161">
        <v>-11173.66</v>
      </c>
      <c r="S283" s="145"/>
      <c r="U283" s="161">
        <f t="shared" si="9"/>
        <v>1.144873591481808</v>
      </c>
      <c r="V283" s="145"/>
      <c r="W283" s="161">
        <f t="shared" si="8"/>
        <v>1.0501510771992819</v>
      </c>
      <c r="X283" s="145"/>
    </row>
    <row r="284" spans="2:24" ht="20.25" customHeight="1" x14ac:dyDescent="0.2">
      <c r="B284" s="102" t="s">
        <v>238</v>
      </c>
      <c r="C284" s="150" t="s">
        <v>50</v>
      </c>
      <c r="D284" s="145"/>
      <c r="E284" s="145"/>
      <c r="F284" s="145"/>
      <c r="G284" s="150"/>
      <c r="H284" s="145"/>
      <c r="I284" s="106">
        <v>204354.92</v>
      </c>
      <c r="J284" s="106">
        <v>222800</v>
      </c>
      <c r="K284" s="106">
        <v>108247.55</v>
      </c>
      <c r="L284" s="161">
        <v>125699.75</v>
      </c>
      <c r="M284" s="145"/>
      <c r="N284" s="145"/>
      <c r="O284" s="161">
        <v>233947.3</v>
      </c>
      <c r="P284" s="145"/>
      <c r="Q284" s="145"/>
      <c r="R284" s="161">
        <v>-11147.3</v>
      </c>
      <c r="S284" s="145"/>
      <c r="U284" s="161">
        <f t="shared" si="9"/>
        <v>1.1448087474478226</v>
      </c>
      <c r="V284" s="145"/>
      <c r="W284" s="161">
        <f t="shared" si="8"/>
        <v>1.05003276481149</v>
      </c>
      <c r="X284" s="145"/>
    </row>
    <row r="285" spans="2:24" ht="21.75" customHeight="1" x14ac:dyDescent="0.2">
      <c r="B285" s="102" t="s">
        <v>239</v>
      </c>
      <c r="C285" s="150" t="s">
        <v>240</v>
      </c>
      <c r="D285" s="145"/>
      <c r="E285" s="145"/>
      <c r="F285" s="145"/>
      <c r="G285" s="150"/>
      <c r="H285" s="145"/>
      <c r="I285" s="106">
        <v>11.46</v>
      </c>
      <c r="J285" s="106">
        <v>0</v>
      </c>
      <c r="K285" s="106">
        <v>12.75</v>
      </c>
      <c r="L285" s="161">
        <v>13.61</v>
      </c>
      <c r="M285" s="145"/>
      <c r="N285" s="145"/>
      <c r="O285" s="161">
        <v>26.36</v>
      </c>
      <c r="P285" s="145"/>
      <c r="Q285" s="145"/>
      <c r="R285" s="161">
        <v>-26.36</v>
      </c>
      <c r="S285" s="145"/>
      <c r="U285" s="161">
        <f t="shared" si="9"/>
        <v>2.3001745200698078</v>
      </c>
      <c r="V285" s="145"/>
      <c r="W285" s="161" t="s">
        <v>121</v>
      </c>
      <c r="X285" s="145"/>
    </row>
    <row r="286" spans="2:24" x14ac:dyDescent="0.2">
      <c r="B286" s="102" t="s">
        <v>241</v>
      </c>
      <c r="C286" s="150" t="s">
        <v>52</v>
      </c>
      <c r="D286" s="145"/>
      <c r="E286" s="145"/>
      <c r="F286" s="145"/>
      <c r="G286" s="150"/>
      <c r="H286" s="145"/>
      <c r="I286" s="106">
        <v>147742.03</v>
      </c>
      <c r="J286" s="106">
        <v>216400</v>
      </c>
      <c r="K286" s="106">
        <v>84047.72</v>
      </c>
      <c r="L286" s="161">
        <v>86318.47</v>
      </c>
      <c r="M286" s="145"/>
      <c r="N286" s="145"/>
      <c r="O286" s="161">
        <v>170366.19</v>
      </c>
      <c r="P286" s="145"/>
      <c r="Q286" s="145"/>
      <c r="R286" s="161">
        <v>46033.81</v>
      </c>
      <c r="S286" s="145"/>
      <c r="U286" s="161">
        <f t="shared" si="9"/>
        <v>1.15313286273378</v>
      </c>
      <c r="V286" s="145"/>
      <c r="W286" s="161">
        <f t="shared" si="8"/>
        <v>0.78727444547134939</v>
      </c>
      <c r="X286" s="145"/>
    </row>
    <row r="287" spans="2:24" x14ac:dyDescent="0.2">
      <c r="B287" s="102" t="s">
        <v>242</v>
      </c>
      <c r="C287" s="150" t="s">
        <v>53</v>
      </c>
      <c r="D287" s="145"/>
      <c r="E287" s="145"/>
      <c r="F287" s="145"/>
      <c r="G287" s="150"/>
      <c r="H287" s="145"/>
      <c r="I287" s="106">
        <v>29822.16</v>
      </c>
      <c r="J287" s="106">
        <v>40600</v>
      </c>
      <c r="K287" s="106">
        <v>18666.29</v>
      </c>
      <c r="L287" s="161">
        <v>18715.990000000002</v>
      </c>
      <c r="M287" s="145"/>
      <c r="N287" s="145"/>
      <c r="O287" s="161">
        <v>37382.28</v>
      </c>
      <c r="P287" s="145"/>
      <c r="Q287" s="145"/>
      <c r="R287" s="161">
        <v>3217.72</v>
      </c>
      <c r="S287" s="145"/>
      <c r="U287" s="161">
        <f t="shared" si="9"/>
        <v>1.2535067882406907</v>
      </c>
      <c r="V287" s="145"/>
      <c r="W287" s="161">
        <f t="shared" si="8"/>
        <v>0.9207458128078817</v>
      </c>
      <c r="X287" s="145"/>
    </row>
    <row r="288" spans="2:24" x14ac:dyDescent="0.2">
      <c r="B288" s="102" t="s">
        <v>243</v>
      </c>
      <c r="C288" s="150" t="s">
        <v>54</v>
      </c>
      <c r="D288" s="145"/>
      <c r="E288" s="145"/>
      <c r="F288" s="145"/>
      <c r="G288" s="150"/>
      <c r="H288" s="145"/>
      <c r="I288" s="106">
        <v>1731.76</v>
      </c>
      <c r="J288" s="106">
        <v>7800</v>
      </c>
      <c r="K288" s="106">
        <v>3546.57</v>
      </c>
      <c r="L288" s="161">
        <v>1970.88</v>
      </c>
      <c r="M288" s="145"/>
      <c r="N288" s="145"/>
      <c r="O288" s="161">
        <v>5517.45</v>
      </c>
      <c r="P288" s="145"/>
      <c r="Q288" s="145"/>
      <c r="R288" s="161">
        <v>2282.5500000000002</v>
      </c>
      <c r="S288" s="145"/>
      <c r="U288" s="161">
        <f t="shared" si="9"/>
        <v>3.1860361712939436</v>
      </c>
      <c r="V288" s="145"/>
      <c r="W288" s="161">
        <f t="shared" si="8"/>
        <v>0.70736538461538456</v>
      </c>
      <c r="X288" s="145"/>
    </row>
    <row r="289" spans="2:24" ht="21.75" customHeight="1" x14ac:dyDescent="0.2">
      <c r="B289" s="102" t="s">
        <v>244</v>
      </c>
      <c r="C289" s="150" t="s">
        <v>55</v>
      </c>
      <c r="D289" s="145"/>
      <c r="E289" s="145"/>
      <c r="F289" s="145"/>
      <c r="G289" s="150"/>
      <c r="H289" s="145"/>
      <c r="I289" s="106">
        <v>27605.21</v>
      </c>
      <c r="J289" s="106">
        <v>30500</v>
      </c>
      <c r="K289" s="106">
        <v>14284.72</v>
      </c>
      <c r="L289" s="161">
        <v>15799.68</v>
      </c>
      <c r="M289" s="145"/>
      <c r="N289" s="145"/>
      <c r="O289" s="161">
        <v>30084.400000000001</v>
      </c>
      <c r="P289" s="145"/>
      <c r="Q289" s="145"/>
      <c r="R289" s="161">
        <v>415.6</v>
      </c>
      <c r="S289" s="145"/>
      <c r="U289" s="161">
        <f t="shared" si="9"/>
        <v>1.0898087716050704</v>
      </c>
      <c r="V289" s="145"/>
      <c r="W289" s="161">
        <f t="shared" si="8"/>
        <v>0.9863737704918033</v>
      </c>
      <c r="X289" s="145"/>
    </row>
    <row r="290" spans="2:24" x14ac:dyDescent="0.2">
      <c r="B290" s="102" t="s">
        <v>245</v>
      </c>
      <c r="C290" s="150" t="s">
        <v>56</v>
      </c>
      <c r="D290" s="145"/>
      <c r="E290" s="145"/>
      <c r="F290" s="145"/>
      <c r="G290" s="150"/>
      <c r="H290" s="145"/>
      <c r="I290" s="106">
        <v>485.19</v>
      </c>
      <c r="J290" s="106">
        <v>2300</v>
      </c>
      <c r="K290" s="106">
        <v>835</v>
      </c>
      <c r="L290" s="161">
        <v>945.43</v>
      </c>
      <c r="M290" s="145"/>
      <c r="N290" s="145"/>
      <c r="O290" s="161">
        <v>1780.43</v>
      </c>
      <c r="P290" s="145"/>
      <c r="Q290" s="145"/>
      <c r="R290" s="161">
        <v>519.57000000000005</v>
      </c>
      <c r="S290" s="145"/>
      <c r="U290" s="161">
        <f t="shared" si="9"/>
        <v>3.6695521342154622</v>
      </c>
      <c r="V290" s="145"/>
      <c r="W290" s="161">
        <f t="shared" si="8"/>
        <v>0.77410000000000001</v>
      </c>
      <c r="X290" s="145"/>
    </row>
    <row r="291" spans="2:24" x14ac:dyDescent="0.2">
      <c r="B291" s="102" t="s">
        <v>247</v>
      </c>
      <c r="C291" s="150" t="s">
        <v>58</v>
      </c>
      <c r="D291" s="145"/>
      <c r="E291" s="145"/>
      <c r="F291" s="145"/>
      <c r="G291" s="150"/>
      <c r="H291" s="145"/>
      <c r="I291" s="106">
        <v>44518.35</v>
      </c>
      <c r="J291" s="106">
        <v>78600</v>
      </c>
      <c r="K291" s="106">
        <v>31461.35</v>
      </c>
      <c r="L291" s="161">
        <v>30750.16</v>
      </c>
      <c r="M291" s="145"/>
      <c r="N291" s="145"/>
      <c r="O291" s="161">
        <v>62211.51</v>
      </c>
      <c r="P291" s="145"/>
      <c r="Q291" s="145"/>
      <c r="R291" s="161">
        <v>16388.490000000002</v>
      </c>
      <c r="S291" s="145"/>
      <c r="U291" s="161">
        <f t="shared" si="9"/>
        <v>1.3974352149169951</v>
      </c>
      <c r="V291" s="145"/>
      <c r="W291" s="161">
        <f t="shared" si="8"/>
        <v>0.79149503816793898</v>
      </c>
      <c r="X291" s="145"/>
    </row>
    <row r="292" spans="2:24" x14ac:dyDescent="0.2">
      <c r="B292" s="102" t="s">
        <v>248</v>
      </c>
      <c r="C292" s="150" t="s">
        <v>59</v>
      </c>
      <c r="D292" s="145"/>
      <c r="E292" s="145"/>
      <c r="F292" s="145"/>
      <c r="G292" s="150"/>
      <c r="H292" s="145"/>
      <c r="I292" s="106">
        <v>10350.57</v>
      </c>
      <c r="J292" s="106">
        <v>13200</v>
      </c>
      <c r="K292" s="106">
        <v>5067.54</v>
      </c>
      <c r="L292" s="161">
        <v>8186.03</v>
      </c>
      <c r="M292" s="145"/>
      <c r="N292" s="145"/>
      <c r="O292" s="161">
        <v>13253.57</v>
      </c>
      <c r="P292" s="145"/>
      <c r="Q292" s="145"/>
      <c r="R292" s="161">
        <v>-53.57</v>
      </c>
      <c r="S292" s="145"/>
      <c r="U292" s="161">
        <f t="shared" si="9"/>
        <v>1.2804676457431814</v>
      </c>
      <c r="V292" s="145"/>
      <c r="W292" s="161">
        <f t="shared" si="8"/>
        <v>1.0040583333333333</v>
      </c>
      <c r="X292" s="145"/>
    </row>
    <row r="293" spans="2:24" x14ac:dyDescent="0.2">
      <c r="B293" s="102" t="s">
        <v>249</v>
      </c>
      <c r="C293" s="150" t="s">
        <v>60</v>
      </c>
      <c r="D293" s="145"/>
      <c r="E293" s="145"/>
      <c r="F293" s="145"/>
      <c r="G293" s="150"/>
      <c r="H293" s="145"/>
      <c r="I293" s="106">
        <v>16129.69</v>
      </c>
      <c r="J293" s="106">
        <v>36600</v>
      </c>
      <c r="K293" s="106">
        <v>18861.27</v>
      </c>
      <c r="L293" s="161">
        <v>14919.3</v>
      </c>
      <c r="M293" s="145"/>
      <c r="N293" s="145"/>
      <c r="O293" s="161">
        <v>33780.57</v>
      </c>
      <c r="P293" s="145"/>
      <c r="Q293" s="145"/>
      <c r="R293" s="161">
        <v>2819.43</v>
      </c>
      <c r="S293" s="145"/>
      <c r="U293" s="161">
        <f t="shared" si="9"/>
        <v>2.0943099340408899</v>
      </c>
      <c r="V293" s="145"/>
      <c r="W293" s="161">
        <f t="shared" si="8"/>
        <v>0.92296639344262299</v>
      </c>
      <c r="X293" s="145"/>
    </row>
    <row r="294" spans="2:24" x14ac:dyDescent="0.2">
      <c r="B294" s="102" t="s">
        <v>250</v>
      </c>
      <c r="C294" s="150" t="s">
        <v>61</v>
      </c>
      <c r="D294" s="145"/>
      <c r="E294" s="145"/>
      <c r="F294" s="145"/>
      <c r="G294" s="150"/>
      <c r="H294" s="145"/>
      <c r="I294" s="106">
        <v>10590.72</v>
      </c>
      <c r="J294" s="106">
        <v>14500</v>
      </c>
      <c r="K294" s="106">
        <v>4450.3999999999996</v>
      </c>
      <c r="L294" s="161">
        <v>2651.5</v>
      </c>
      <c r="M294" s="145"/>
      <c r="N294" s="145"/>
      <c r="O294" s="161">
        <v>7101.9</v>
      </c>
      <c r="P294" s="145"/>
      <c r="Q294" s="145"/>
      <c r="R294" s="161">
        <v>7398.1</v>
      </c>
      <c r="S294" s="145"/>
      <c r="U294" s="161">
        <f t="shared" si="9"/>
        <v>0.67057763778100077</v>
      </c>
      <c r="V294" s="145"/>
      <c r="W294" s="161">
        <f t="shared" si="8"/>
        <v>0.48978620689655172</v>
      </c>
      <c r="X294" s="145"/>
    </row>
    <row r="295" spans="2:24" ht="21.75" customHeight="1" x14ac:dyDescent="0.2">
      <c r="B295" s="102" t="s">
        <v>251</v>
      </c>
      <c r="C295" s="150" t="s">
        <v>252</v>
      </c>
      <c r="D295" s="145"/>
      <c r="E295" s="145"/>
      <c r="F295" s="145"/>
      <c r="G295" s="150"/>
      <c r="H295" s="145"/>
      <c r="I295" s="106">
        <v>900</v>
      </c>
      <c r="J295" s="106">
        <v>1400</v>
      </c>
      <c r="K295" s="106">
        <v>54.16</v>
      </c>
      <c r="L295" s="161">
        <v>897.02</v>
      </c>
      <c r="M295" s="145"/>
      <c r="N295" s="145"/>
      <c r="O295" s="161">
        <v>951.18</v>
      </c>
      <c r="P295" s="145"/>
      <c r="Q295" s="145"/>
      <c r="R295" s="161">
        <v>448.82</v>
      </c>
      <c r="S295" s="145"/>
      <c r="U295" s="161">
        <f t="shared" si="9"/>
        <v>1.0568666666666666</v>
      </c>
      <c r="V295" s="145"/>
      <c r="W295" s="161">
        <f t="shared" si="8"/>
        <v>0.67941428571428564</v>
      </c>
      <c r="X295" s="145"/>
    </row>
    <row r="296" spans="2:24" x14ac:dyDescent="0.2">
      <c r="B296" s="102" t="s">
        <v>253</v>
      </c>
      <c r="C296" s="150" t="s">
        <v>63</v>
      </c>
      <c r="D296" s="145"/>
      <c r="E296" s="145"/>
      <c r="F296" s="145"/>
      <c r="G296" s="150"/>
      <c r="H296" s="145"/>
      <c r="I296" s="106">
        <v>6217.22</v>
      </c>
      <c r="J296" s="106">
        <v>12500</v>
      </c>
      <c r="K296" s="106">
        <v>2977.98</v>
      </c>
      <c r="L296" s="161">
        <v>3631.04</v>
      </c>
      <c r="M296" s="145"/>
      <c r="N296" s="145"/>
      <c r="O296" s="161">
        <v>6609.02</v>
      </c>
      <c r="P296" s="145"/>
      <c r="Q296" s="145"/>
      <c r="R296" s="161">
        <v>5890.98</v>
      </c>
      <c r="S296" s="145"/>
      <c r="U296" s="161">
        <f t="shared" si="9"/>
        <v>1.0630185195312374</v>
      </c>
      <c r="V296" s="145"/>
      <c r="W296" s="161">
        <f t="shared" si="8"/>
        <v>0.52872160000000001</v>
      </c>
      <c r="X296" s="145"/>
    </row>
    <row r="297" spans="2:24" x14ac:dyDescent="0.2">
      <c r="B297" s="102" t="s">
        <v>254</v>
      </c>
      <c r="C297" s="150" t="s">
        <v>64</v>
      </c>
      <c r="D297" s="145"/>
      <c r="E297" s="145"/>
      <c r="F297" s="145"/>
      <c r="G297" s="150"/>
      <c r="H297" s="145"/>
      <c r="I297" s="106">
        <v>330.15</v>
      </c>
      <c r="J297" s="106">
        <v>400</v>
      </c>
      <c r="K297" s="106">
        <v>50</v>
      </c>
      <c r="L297" s="161">
        <v>465.27</v>
      </c>
      <c r="M297" s="145"/>
      <c r="N297" s="145"/>
      <c r="O297" s="161">
        <v>515.27</v>
      </c>
      <c r="P297" s="145"/>
      <c r="Q297" s="145"/>
      <c r="R297" s="161">
        <v>-115.27</v>
      </c>
      <c r="S297" s="145"/>
      <c r="U297" s="161">
        <f t="shared" si="9"/>
        <v>1.5607148265939725</v>
      </c>
      <c r="V297" s="145"/>
      <c r="W297" s="161">
        <f t="shared" si="8"/>
        <v>1.2881749999999998</v>
      </c>
      <c r="X297" s="145"/>
    </row>
    <row r="298" spans="2:24" x14ac:dyDescent="0.2">
      <c r="B298" s="102" t="s">
        <v>255</v>
      </c>
      <c r="C298" s="150" t="s">
        <v>65</v>
      </c>
      <c r="D298" s="145"/>
      <c r="E298" s="145"/>
      <c r="F298" s="145"/>
      <c r="G298" s="150"/>
      <c r="H298" s="145"/>
      <c r="I298" s="106">
        <v>71294.64</v>
      </c>
      <c r="J298" s="106">
        <v>93500</v>
      </c>
      <c r="K298" s="106">
        <v>32870.11</v>
      </c>
      <c r="L298" s="161">
        <v>35598.910000000003</v>
      </c>
      <c r="M298" s="145"/>
      <c r="N298" s="145"/>
      <c r="O298" s="161">
        <v>68469.02</v>
      </c>
      <c r="P298" s="145"/>
      <c r="Q298" s="145"/>
      <c r="R298" s="161">
        <v>25030.98</v>
      </c>
      <c r="S298" s="145"/>
      <c r="U298" s="161">
        <f t="shared" si="9"/>
        <v>0.96036700655196527</v>
      </c>
      <c r="V298" s="145"/>
      <c r="W298" s="161">
        <f t="shared" si="8"/>
        <v>0.73228898395721931</v>
      </c>
      <c r="X298" s="145"/>
    </row>
    <row r="299" spans="2:24" x14ac:dyDescent="0.2">
      <c r="B299" s="102" t="s">
        <v>256</v>
      </c>
      <c r="C299" s="150" t="s">
        <v>66</v>
      </c>
      <c r="D299" s="145"/>
      <c r="E299" s="145"/>
      <c r="F299" s="145"/>
      <c r="G299" s="150"/>
      <c r="H299" s="145"/>
      <c r="I299" s="106">
        <v>4056.56</v>
      </c>
      <c r="J299" s="106">
        <v>5600</v>
      </c>
      <c r="K299" s="106">
        <v>803.77</v>
      </c>
      <c r="L299" s="161">
        <v>1388.46</v>
      </c>
      <c r="M299" s="145"/>
      <c r="N299" s="145"/>
      <c r="O299" s="161">
        <v>2192.23</v>
      </c>
      <c r="P299" s="145"/>
      <c r="Q299" s="145"/>
      <c r="R299" s="161">
        <v>3407.77</v>
      </c>
      <c r="S299" s="145"/>
      <c r="U299" s="161">
        <f t="shared" si="9"/>
        <v>0.540416017512375</v>
      </c>
      <c r="V299" s="145"/>
      <c r="W299" s="161">
        <f t="shared" si="8"/>
        <v>0.39146964285714286</v>
      </c>
      <c r="X299" s="145"/>
    </row>
    <row r="300" spans="2:24" ht="23.25" customHeight="1" x14ac:dyDescent="0.2">
      <c r="B300" s="102" t="s">
        <v>257</v>
      </c>
      <c r="C300" s="150" t="s">
        <v>258</v>
      </c>
      <c r="D300" s="145"/>
      <c r="E300" s="145"/>
      <c r="F300" s="145"/>
      <c r="G300" s="150"/>
      <c r="H300" s="145"/>
      <c r="I300" s="106">
        <v>564.01</v>
      </c>
      <c r="J300" s="106">
        <v>2100</v>
      </c>
      <c r="K300" s="106">
        <v>1930.52</v>
      </c>
      <c r="L300" s="161">
        <v>5714.45</v>
      </c>
      <c r="M300" s="145"/>
      <c r="N300" s="145"/>
      <c r="O300" s="161">
        <v>7644.97</v>
      </c>
      <c r="P300" s="145"/>
      <c r="Q300" s="145"/>
      <c r="R300" s="161">
        <v>-5544.97</v>
      </c>
      <c r="S300" s="145"/>
      <c r="U300" s="161">
        <f t="shared" si="9"/>
        <v>13.554671016471341</v>
      </c>
      <c r="V300" s="145"/>
      <c r="W300" s="161">
        <f t="shared" si="8"/>
        <v>3.6404619047619047</v>
      </c>
      <c r="X300" s="145"/>
    </row>
    <row r="301" spans="2:24" x14ac:dyDescent="0.2">
      <c r="B301" s="102" t="s">
        <v>259</v>
      </c>
      <c r="C301" s="150" t="s">
        <v>68</v>
      </c>
      <c r="D301" s="145"/>
      <c r="E301" s="145"/>
      <c r="F301" s="145"/>
      <c r="G301" s="150"/>
      <c r="H301" s="145"/>
      <c r="I301" s="106">
        <v>127.41</v>
      </c>
      <c r="J301" s="106">
        <v>100</v>
      </c>
      <c r="K301" s="106">
        <v>63.72</v>
      </c>
      <c r="L301" s="161">
        <v>63.72</v>
      </c>
      <c r="M301" s="145"/>
      <c r="N301" s="145"/>
      <c r="O301" s="161">
        <v>127.44</v>
      </c>
      <c r="P301" s="145"/>
      <c r="Q301" s="145"/>
      <c r="R301" s="161">
        <v>-27.44</v>
      </c>
      <c r="S301" s="145"/>
      <c r="U301" s="161">
        <f t="shared" si="9"/>
        <v>1.0002354603249353</v>
      </c>
      <c r="V301" s="145"/>
      <c r="W301" s="161">
        <f t="shared" si="8"/>
        <v>1.2744</v>
      </c>
      <c r="X301" s="145"/>
    </row>
    <row r="302" spans="2:24" x14ac:dyDescent="0.2">
      <c r="B302" s="102" t="s">
        <v>260</v>
      </c>
      <c r="C302" s="150" t="s">
        <v>69</v>
      </c>
      <c r="D302" s="145"/>
      <c r="E302" s="145"/>
      <c r="F302" s="145"/>
      <c r="G302" s="150"/>
      <c r="H302" s="145"/>
      <c r="I302" s="106">
        <v>5317.52</v>
      </c>
      <c r="J302" s="106">
        <v>6900</v>
      </c>
      <c r="K302" s="106">
        <v>2844.17</v>
      </c>
      <c r="L302" s="161">
        <v>3885.6</v>
      </c>
      <c r="M302" s="145"/>
      <c r="N302" s="145"/>
      <c r="O302" s="161">
        <v>6729.77</v>
      </c>
      <c r="P302" s="145"/>
      <c r="Q302" s="145"/>
      <c r="R302" s="161">
        <v>170.23</v>
      </c>
      <c r="S302" s="145"/>
      <c r="U302" s="161">
        <f t="shared" si="9"/>
        <v>1.2655843325459988</v>
      </c>
      <c r="V302" s="145"/>
      <c r="W302" s="161">
        <f t="shared" si="8"/>
        <v>0.97532898550724645</v>
      </c>
      <c r="X302" s="145"/>
    </row>
    <row r="303" spans="2:24" x14ac:dyDescent="0.2">
      <c r="B303" s="102" t="s">
        <v>261</v>
      </c>
      <c r="C303" s="150" t="s">
        <v>70</v>
      </c>
      <c r="D303" s="145"/>
      <c r="E303" s="145"/>
      <c r="F303" s="145"/>
      <c r="G303" s="150"/>
      <c r="H303" s="145"/>
      <c r="I303" s="106">
        <v>7264.07</v>
      </c>
      <c r="J303" s="106">
        <v>7700</v>
      </c>
      <c r="K303" s="106">
        <v>336.47</v>
      </c>
      <c r="L303" s="161">
        <v>1224.74</v>
      </c>
      <c r="M303" s="145"/>
      <c r="N303" s="145"/>
      <c r="O303" s="161">
        <v>1561.21</v>
      </c>
      <c r="P303" s="145"/>
      <c r="Q303" s="145"/>
      <c r="R303" s="161">
        <v>6138.79</v>
      </c>
      <c r="S303" s="145"/>
      <c r="U303" s="161">
        <f t="shared" si="9"/>
        <v>0.21492221302933481</v>
      </c>
      <c r="V303" s="145"/>
      <c r="W303" s="161">
        <f t="shared" si="8"/>
        <v>0.20275454545454547</v>
      </c>
      <c r="X303" s="145"/>
    </row>
    <row r="304" spans="2:24" x14ac:dyDescent="0.2">
      <c r="B304" s="102" t="s">
        <v>262</v>
      </c>
      <c r="C304" s="150" t="s">
        <v>263</v>
      </c>
      <c r="D304" s="145"/>
      <c r="E304" s="145"/>
      <c r="F304" s="145"/>
      <c r="G304" s="150"/>
      <c r="H304" s="145"/>
      <c r="I304" s="106">
        <v>5602.74</v>
      </c>
      <c r="J304" s="106">
        <v>9000</v>
      </c>
      <c r="K304" s="106">
        <v>2223.7199999999998</v>
      </c>
      <c r="L304" s="161">
        <v>851.48</v>
      </c>
      <c r="M304" s="145"/>
      <c r="N304" s="145"/>
      <c r="O304" s="161">
        <v>3075.2</v>
      </c>
      <c r="P304" s="145"/>
      <c r="Q304" s="145"/>
      <c r="R304" s="161">
        <v>5924.8</v>
      </c>
      <c r="S304" s="145"/>
      <c r="U304" s="161">
        <f t="shared" si="9"/>
        <v>0.54887430078854271</v>
      </c>
      <c r="V304" s="145"/>
      <c r="W304" s="161">
        <f t="shared" si="8"/>
        <v>0.34168888888888888</v>
      </c>
      <c r="X304" s="145"/>
    </row>
    <row r="305" spans="2:24" x14ac:dyDescent="0.2">
      <c r="B305" s="102" t="s">
        <v>264</v>
      </c>
      <c r="C305" s="150" t="s">
        <v>72</v>
      </c>
      <c r="D305" s="145"/>
      <c r="E305" s="145"/>
      <c r="F305" s="145"/>
      <c r="G305" s="150"/>
      <c r="H305" s="145"/>
      <c r="I305" s="106">
        <v>0</v>
      </c>
      <c r="J305" s="106">
        <v>1500</v>
      </c>
      <c r="K305" s="106">
        <v>141.66999999999999</v>
      </c>
      <c r="L305" s="161">
        <v>39.32</v>
      </c>
      <c r="M305" s="145"/>
      <c r="N305" s="145"/>
      <c r="O305" s="161">
        <v>180.99</v>
      </c>
      <c r="P305" s="145"/>
      <c r="Q305" s="145"/>
      <c r="R305" s="161">
        <v>1319.01</v>
      </c>
      <c r="S305" s="145"/>
      <c r="U305" s="161" t="s">
        <v>121</v>
      </c>
      <c r="V305" s="145"/>
      <c r="W305" s="161">
        <f t="shared" si="8"/>
        <v>0.12066</v>
      </c>
      <c r="X305" s="145"/>
    </row>
    <row r="306" spans="2:24" x14ac:dyDescent="0.2">
      <c r="B306" s="102" t="s">
        <v>265</v>
      </c>
      <c r="C306" s="150" t="s">
        <v>73</v>
      </c>
      <c r="D306" s="145"/>
      <c r="E306" s="145"/>
      <c r="F306" s="145"/>
      <c r="G306" s="150"/>
      <c r="H306" s="145"/>
      <c r="I306" s="106">
        <v>1769.37</v>
      </c>
      <c r="J306" s="106">
        <v>2100</v>
      </c>
      <c r="K306" s="106">
        <v>533.07000000000005</v>
      </c>
      <c r="L306" s="161">
        <v>1131.06</v>
      </c>
      <c r="M306" s="145"/>
      <c r="N306" s="145"/>
      <c r="O306" s="161">
        <v>1664.13</v>
      </c>
      <c r="P306" s="145"/>
      <c r="Q306" s="145"/>
      <c r="R306" s="161">
        <v>435.87</v>
      </c>
      <c r="S306" s="145"/>
      <c r="U306" s="161">
        <f t="shared" si="9"/>
        <v>0.9405212024618933</v>
      </c>
      <c r="V306" s="145"/>
      <c r="W306" s="161">
        <f t="shared" si="8"/>
        <v>0.79244285714285723</v>
      </c>
      <c r="X306" s="145"/>
    </row>
    <row r="307" spans="2:24" x14ac:dyDescent="0.2">
      <c r="B307" s="102" t="s">
        <v>266</v>
      </c>
      <c r="C307" s="150" t="s">
        <v>74</v>
      </c>
      <c r="D307" s="145"/>
      <c r="E307" s="145"/>
      <c r="F307" s="145"/>
      <c r="G307" s="150"/>
      <c r="H307" s="145"/>
      <c r="I307" s="106">
        <v>46592.95</v>
      </c>
      <c r="J307" s="106">
        <v>58500</v>
      </c>
      <c r="K307" s="106">
        <v>23993</v>
      </c>
      <c r="L307" s="161">
        <v>21300.080000000002</v>
      </c>
      <c r="M307" s="145"/>
      <c r="N307" s="145"/>
      <c r="O307" s="161">
        <v>45293.08</v>
      </c>
      <c r="P307" s="145"/>
      <c r="Q307" s="145"/>
      <c r="R307" s="161">
        <v>13206.92</v>
      </c>
      <c r="S307" s="145"/>
      <c r="U307" s="161">
        <f t="shared" si="9"/>
        <v>0.97210157330669134</v>
      </c>
      <c r="V307" s="145"/>
      <c r="W307" s="161">
        <f t="shared" si="8"/>
        <v>0.77424068376068378</v>
      </c>
      <c r="X307" s="145"/>
    </row>
    <row r="308" spans="2:24" ht="21.75" customHeight="1" x14ac:dyDescent="0.2">
      <c r="B308" s="102" t="s">
        <v>267</v>
      </c>
      <c r="C308" s="150" t="s">
        <v>76</v>
      </c>
      <c r="D308" s="145"/>
      <c r="E308" s="145"/>
      <c r="F308" s="145"/>
      <c r="G308" s="150"/>
      <c r="H308" s="145"/>
      <c r="I308" s="106">
        <v>0</v>
      </c>
      <c r="J308" s="106">
        <v>0</v>
      </c>
      <c r="K308" s="106">
        <v>0</v>
      </c>
      <c r="L308" s="161">
        <v>0</v>
      </c>
      <c r="M308" s="145"/>
      <c r="N308" s="145"/>
      <c r="O308" s="161">
        <v>0</v>
      </c>
      <c r="P308" s="145"/>
      <c r="Q308" s="145"/>
      <c r="R308" s="161">
        <v>0</v>
      </c>
      <c r="S308" s="145"/>
      <c r="U308" s="161" t="s">
        <v>121</v>
      </c>
      <c r="V308" s="145"/>
      <c r="W308" s="161" t="s">
        <v>121</v>
      </c>
      <c r="X308" s="145"/>
    </row>
    <row r="309" spans="2:24" ht="24" customHeight="1" x14ac:dyDescent="0.2">
      <c r="B309" s="102" t="s">
        <v>268</v>
      </c>
      <c r="C309" s="150" t="s">
        <v>76</v>
      </c>
      <c r="D309" s="145"/>
      <c r="E309" s="145"/>
      <c r="F309" s="145"/>
      <c r="G309" s="150"/>
      <c r="H309" s="145"/>
      <c r="I309" s="106">
        <v>0</v>
      </c>
      <c r="J309" s="106">
        <v>0</v>
      </c>
      <c r="K309" s="106">
        <v>0</v>
      </c>
      <c r="L309" s="161">
        <v>0</v>
      </c>
      <c r="M309" s="145"/>
      <c r="N309" s="145"/>
      <c r="O309" s="161">
        <v>0</v>
      </c>
      <c r="P309" s="145"/>
      <c r="Q309" s="145"/>
      <c r="R309" s="161">
        <v>0</v>
      </c>
      <c r="S309" s="145"/>
      <c r="U309" s="161" t="s">
        <v>121</v>
      </c>
      <c r="V309" s="145"/>
      <c r="W309" s="161" t="s">
        <v>121</v>
      </c>
      <c r="X309" s="145"/>
    </row>
    <row r="310" spans="2:24" x14ac:dyDescent="0.2">
      <c r="B310" s="102" t="s">
        <v>269</v>
      </c>
      <c r="C310" s="150" t="s">
        <v>77</v>
      </c>
      <c r="D310" s="145"/>
      <c r="E310" s="145"/>
      <c r="F310" s="145"/>
      <c r="G310" s="150"/>
      <c r="H310" s="145"/>
      <c r="I310" s="106">
        <v>2106.88</v>
      </c>
      <c r="J310" s="106">
        <v>3700</v>
      </c>
      <c r="K310" s="106">
        <v>1049.97</v>
      </c>
      <c r="L310" s="161">
        <v>1253.4100000000001</v>
      </c>
      <c r="M310" s="145"/>
      <c r="N310" s="145"/>
      <c r="O310" s="161">
        <v>2303.38</v>
      </c>
      <c r="P310" s="145"/>
      <c r="Q310" s="145"/>
      <c r="R310" s="161">
        <v>1396.62</v>
      </c>
      <c r="S310" s="145"/>
      <c r="U310" s="161">
        <f t="shared" si="9"/>
        <v>1.0932658718104495</v>
      </c>
      <c r="V310" s="145"/>
      <c r="W310" s="161">
        <f t="shared" si="8"/>
        <v>0.62253513513513514</v>
      </c>
      <c r="X310" s="145"/>
    </row>
    <row r="311" spans="2:24" x14ac:dyDescent="0.2">
      <c r="B311" s="102" t="s">
        <v>272</v>
      </c>
      <c r="C311" s="150" t="s">
        <v>79</v>
      </c>
      <c r="D311" s="145"/>
      <c r="E311" s="145"/>
      <c r="F311" s="145"/>
      <c r="G311" s="150"/>
      <c r="H311" s="145"/>
      <c r="I311" s="106">
        <v>1000.05</v>
      </c>
      <c r="J311" s="106">
        <v>900</v>
      </c>
      <c r="K311" s="106">
        <v>61.86</v>
      </c>
      <c r="L311" s="161">
        <v>698.09</v>
      </c>
      <c r="M311" s="145"/>
      <c r="N311" s="145"/>
      <c r="O311" s="161">
        <v>759.95</v>
      </c>
      <c r="P311" s="145"/>
      <c r="Q311" s="145"/>
      <c r="R311" s="161">
        <v>140.05000000000001</v>
      </c>
      <c r="S311" s="145"/>
      <c r="U311" s="161">
        <f t="shared" si="9"/>
        <v>0.75991200439978013</v>
      </c>
      <c r="V311" s="145"/>
      <c r="W311" s="161">
        <f t="shared" si="8"/>
        <v>0.84438888888888897</v>
      </c>
      <c r="X311" s="145"/>
    </row>
    <row r="312" spans="2:24" x14ac:dyDescent="0.2">
      <c r="B312" s="102" t="s">
        <v>273</v>
      </c>
      <c r="C312" s="150" t="s">
        <v>80</v>
      </c>
      <c r="D312" s="145"/>
      <c r="E312" s="145"/>
      <c r="F312" s="145"/>
      <c r="G312" s="150"/>
      <c r="H312" s="145"/>
      <c r="I312" s="106">
        <v>448.18</v>
      </c>
      <c r="J312" s="106">
        <v>700</v>
      </c>
      <c r="K312" s="106">
        <v>0</v>
      </c>
      <c r="L312" s="161">
        <v>110.85</v>
      </c>
      <c r="M312" s="145"/>
      <c r="N312" s="145"/>
      <c r="O312" s="161">
        <v>110.85</v>
      </c>
      <c r="P312" s="145"/>
      <c r="Q312" s="145"/>
      <c r="R312" s="161">
        <v>589.15</v>
      </c>
      <c r="S312" s="145"/>
      <c r="U312" s="161">
        <f t="shared" si="9"/>
        <v>0.24733366058280154</v>
      </c>
      <c r="V312" s="145"/>
      <c r="W312" s="161">
        <f t="shared" si="8"/>
        <v>0.15835714285714284</v>
      </c>
      <c r="X312" s="145"/>
    </row>
    <row r="313" spans="2:24" x14ac:dyDescent="0.2">
      <c r="B313" s="102" t="s">
        <v>274</v>
      </c>
      <c r="C313" s="150" t="s">
        <v>81</v>
      </c>
      <c r="D313" s="145"/>
      <c r="E313" s="145"/>
      <c r="F313" s="145"/>
      <c r="G313" s="150"/>
      <c r="H313" s="145"/>
      <c r="I313" s="106">
        <v>246.55</v>
      </c>
      <c r="J313" s="106">
        <v>400</v>
      </c>
      <c r="K313" s="106">
        <v>340</v>
      </c>
      <c r="L313" s="161">
        <v>0</v>
      </c>
      <c r="M313" s="145"/>
      <c r="N313" s="145"/>
      <c r="O313" s="161">
        <v>340</v>
      </c>
      <c r="P313" s="145"/>
      <c r="Q313" s="145"/>
      <c r="R313" s="161">
        <v>60</v>
      </c>
      <c r="S313" s="145"/>
      <c r="U313" s="161">
        <f t="shared" si="9"/>
        <v>1.3790306225917663</v>
      </c>
      <c r="V313" s="145"/>
      <c r="W313" s="161">
        <f t="shared" si="8"/>
        <v>0.85</v>
      </c>
      <c r="X313" s="145"/>
    </row>
    <row r="314" spans="2:24" x14ac:dyDescent="0.2">
      <c r="B314" s="102" t="s">
        <v>275</v>
      </c>
      <c r="C314" s="150" t="s">
        <v>82</v>
      </c>
      <c r="D314" s="145"/>
      <c r="E314" s="145"/>
      <c r="F314" s="145"/>
      <c r="G314" s="150"/>
      <c r="H314" s="145"/>
      <c r="I314" s="106">
        <v>339.43</v>
      </c>
      <c r="J314" s="106">
        <v>300</v>
      </c>
      <c r="K314" s="106">
        <v>53.09</v>
      </c>
      <c r="L314" s="161">
        <v>79.64</v>
      </c>
      <c r="M314" s="145"/>
      <c r="N314" s="145"/>
      <c r="O314" s="161">
        <v>132.72999999999999</v>
      </c>
      <c r="P314" s="145"/>
      <c r="Q314" s="145"/>
      <c r="R314" s="161">
        <v>167.27</v>
      </c>
      <c r="S314" s="145"/>
      <c r="U314" s="161">
        <f t="shared" si="9"/>
        <v>0.39103791650708536</v>
      </c>
      <c r="V314" s="145"/>
      <c r="W314" s="161">
        <f t="shared" si="8"/>
        <v>0.44243333333333329</v>
      </c>
      <c r="X314" s="145"/>
    </row>
    <row r="315" spans="2:24" x14ac:dyDescent="0.2">
      <c r="B315" s="102" t="s">
        <v>276</v>
      </c>
      <c r="C315" s="150" t="s">
        <v>83</v>
      </c>
      <c r="D315" s="145"/>
      <c r="E315" s="145"/>
      <c r="F315" s="145"/>
      <c r="G315" s="150"/>
      <c r="H315" s="145"/>
      <c r="I315" s="106">
        <v>0</v>
      </c>
      <c r="J315" s="106">
        <v>1000</v>
      </c>
      <c r="K315" s="106">
        <v>580.66999999999996</v>
      </c>
      <c r="L315" s="161">
        <v>311.07</v>
      </c>
      <c r="M315" s="145"/>
      <c r="N315" s="145"/>
      <c r="O315" s="161">
        <v>891.74</v>
      </c>
      <c r="P315" s="145"/>
      <c r="Q315" s="145"/>
      <c r="R315" s="161">
        <v>108.26</v>
      </c>
      <c r="S315" s="145"/>
      <c r="U315" s="161" t="s">
        <v>121</v>
      </c>
      <c r="V315" s="145"/>
      <c r="W315" s="161">
        <f t="shared" si="8"/>
        <v>0.89173999999999998</v>
      </c>
      <c r="X315" s="145"/>
    </row>
    <row r="316" spans="2:24" x14ac:dyDescent="0.2">
      <c r="B316" s="102" t="s">
        <v>277</v>
      </c>
      <c r="C316" s="150" t="s">
        <v>77</v>
      </c>
      <c r="D316" s="145"/>
      <c r="E316" s="145"/>
      <c r="F316" s="145"/>
      <c r="G316" s="150"/>
      <c r="H316" s="145"/>
      <c r="I316" s="106">
        <v>72.67</v>
      </c>
      <c r="J316" s="106">
        <v>400</v>
      </c>
      <c r="K316" s="106">
        <v>14.35</v>
      </c>
      <c r="L316" s="161">
        <v>53.76</v>
      </c>
      <c r="M316" s="145"/>
      <c r="N316" s="145"/>
      <c r="O316" s="161">
        <v>68.11</v>
      </c>
      <c r="P316" s="145"/>
      <c r="Q316" s="145"/>
      <c r="R316" s="161">
        <v>331.89</v>
      </c>
      <c r="S316" s="145"/>
      <c r="U316" s="161">
        <f t="shared" si="9"/>
        <v>0.93725058483555801</v>
      </c>
      <c r="V316" s="145"/>
      <c r="W316" s="161">
        <f t="shared" si="8"/>
        <v>0.17027500000000001</v>
      </c>
      <c r="X316" s="145"/>
    </row>
    <row r="317" spans="2:24" x14ac:dyDescent="0.2">
      <c r="B317" s="102" t="s">
        <v>278</v>
      </c>
      <c r="C317" s="150" t="s">
        <v>84</v>
      </c>
      <c r="D317" s="145"/>
      <c r="E317" s="145"/>
      <c r="F317" s="145"/>
      <c r="G317" s="150"/>
      <c r="H317" s="145"/>
      <c r="I317" s="106">
        <v>563.88</v>
      </c>
      <c r="J317" s="106">
        <v>1300</v>
      </c>
      <c r="K317" s="106">
        <v>602.95000000000005</v>
      </c>
      <c r="L317" s="161">
        <v>236.73</v>
      </c>
      <c r="M317" s="145"/>
      <c r="N317" s="145"/>
      <c r="O317" s="161">
        <v>839.68</v>
      </c>
      <c r="P317" s="145"/>
      <c r="Q317" s="145"/>
      <c r="R317" s="161">
        <v>460.32</v>
      </c>
      <c r="S317" s="145"/>
      <c r="U317" s="161">
        <f t="shared" si="9"/>
        <v>1.489111158402497</v>
      </c>
      <c r="V317" s="145"/>
      <c r="W317" s="161">
        <f t="shared" si="8"/>
        <v>0.64590769230769229</v>
      </c>
      <c r="X317" s="145"/>
    </row>
    <row r="318" spans="2:24" x14ac:dyDescent="0.2">
      <c r="B318" s="102" t="s">
        <v>279</v>
      </c>
      <c r="C318" s="150" t="s">
        <v>280</v>
      </c>
      <c r="D318" s="145"/>
      <c r="E318" s="145"/>
      <c r="F318" s="145"/>
      <c r="G318" s="150"/>
      <c r="H318" s="145"/>
      <c r="I318" s="106">
        <v>563.88</v>
      </c>
      <c r="J318" s="106">
        <v>1300</v>
      </c>
      <c r="K318" s="106">
        <v>602.95000000000005</v>
      </c>
      <c r="L318" s="161">
        <v>236.73</v>
      </c>
      <c r="M318" s="145"/>
      <c r="N318" s="145"/>
      <c r="O318" s="161">
        <v>839.68</v>
      </c>
      <c r="P318" s="145"/>
      <c r="Q318" s="145"/>
      <c r="R318" s="161">
        <v>460.32</v>
      </c>
      <c r="S318" s="145"/>
      <c r="U318" s="161">
        <f t="shared" si="9"/>
        <v>1.489111158402497</v>
      </c>
      <c r="V318" s="145"/>
      <c r="W318" s="161">
        <f t="shared" si="8"/>
        <v>0.64590769230769229</v>
      </c>
      <c r="X318" s="145"/>
    </row>
    <row r="319" spans="2:24" ht="21" customHeight="1" x14ac:dyDescent="0.2">
      <c r="B319" s="102" t="s">
        <v>281</v>
      </c>
      <c r="C319" s="150" t="s">
        <v>85</v>
      </c>
      <c r="D319" s="145"/>
      <c r="E319" s="145"/>
      <c r="F319" s="145"/>
      <c r="G319" s="150"/>
      <c r="H319" s="145"/>
      <c r="I319" s="106">
        <v>563.88</v>
      </c>
      <c r="J319" s="106">
        <v>600</v>
      </c>
      <c r="K319" s="106">
        <v>208.86</v>
      </c>
      <c r="L319" s="161">
        <v>165.06</v>
      </c>
      <c r="M319" s="145"/>
      <c r="N319" s="145"/>
      <c r="O319" s="161">
        <v>373.92</v>
      </c>
      <c r="P319" s="145"/>
      <c r="Q319" s="145"/>
      <c r="R319" s="161">
        <v>226.08</v>
      </c>
      <c r="S319" s="145"/>
      <c r="U319" s="161">
        <f t="shared" si="9"/>
        <v>0.66311981272611198</v>
      </c>
      <c r="V319" s="145"/>
      <c r="W319" s="161">
        <f t="shared" si="8"/>
        <v>0.62319999999999998</v>
      </c>
      <c r="X319" s="145"/>
    </row>
    <row r="320" spans="2:24" ht="25.5" customHeight="1" x14ac:dyDescent="0.2">
      <c r="B320" s="102" t="s">
        <v>282</v>
      </c>
      <c r="C320" s="150" t="s">
        <v>283</v>
      </c>
      <c r="D320" s="145"/>
      <c r="E320" s="145"/>
      <c r="F320" s="145"/>
      <c r="G320" s="150"/>
      <c r="H320" s="145"/>
      <c r="I320" s="106">
        <v>0</v>
      </c>
      <c r="J320" s="106">
        <v>0</v>
      </c>
      <c r="K320" s="106">
        <v>0</v>
      </c>
      <c r="L320" s="161">
        <v>71.67</v>
      </c>
      <c r="M320" s="145"/>
      <c r="N320" s="145"/>
      <c r="O320" s="161">
        <v>71.67</v>
      </c>
      <c r="P320" s="145"/>
      <c r="Q320" s="145"/>
      <c r="R320" s="161">
        <v>-71.67</v>
      </c>
      <c r="S320" s="145"/>
      <c r="U320" s="161" t="s">
        <v>121</v>
      </c>
      <c r="V320" s="145"/>
      <c r="W320" s="161" t="s">
        <v>121</v>
      </c>
      <c r="X320" s="145"/>
    </row>
    <row r="321" spans="2:24" x14ac:dyDescent="0.2">
      <c r="B321" s="102" t="s">
        <v>284</v>
      </c>
      <c r="C321" s="150" t="s">
        <v>285</v>
      </c>
      <c r="D321" s="145"/>
      <c r="E321" s="145"/>
      <c r="F321" s="145"/>
      <c r="G321" s="150"/>
      <c r="H321" s="145"/>
      <c r="I321" s="106">
        <v>0</v>
      </c>
      <c r="J321" s="106">
        <v>700</v>
      </c>
      <c r="K321" s="106">
        <v>394.09</v>
      </c>
      <c r="L321" s="161">
        <v>0</v>
      </c>
      <c r="M321" s="145"/>
      <c r="N321" s="145"/>
      <c r="O321" s="161">
        <v>394.09</v>
      </c>
      <c r="P321" s="145"/>
      <c r="Q321" s="145"/>
      <c r="R321" s="161">
        <v>305.91000000000003</v>
      </c>
      <c r="S321" s="145"/>
      <c r="U321" s="161" t="s">
        <v>121</v>
      </c>
      <c r="V321" s="145"/>
      <c r="W321" s="161">
        <f t="shared" si="8"/>
        <v>0.5629857142857142</v>
      </c>
      <c r="X321" s="145"/>
    </row>
    <row r="322" spans="2:24" ht="21" customHeight="1" x14ac:dyDescent="0.2">
      <c r="B322" s="102" t="s">
        <v>286</v>
      </c>
      <c r="C322" s="150" t="s">
        <v>88</v>
      </c>
      <c r="D322" s="145"/>
      <c r="E322" s="145"/>
      <c r="F322" s="145"/>
      <c r="G322" s="150"/>
      <c r="H322" s="145"/>
      <c r="I322" s="106">
        <v>259463.44</v>
      </c>
      <c r="J322" s="106">
        <v>265400</v>
      </c>
      <c r="K322" s="106">
        <v>147992.67000000001</v>
      </c>
      <c r="L322" s="161">
        <v>114519.97</v>
      </c>
      <c r="M322" s="145"/>
      <c r="N322" s="145"/>
      <c r="O322" s="161">
        <v>262512.64000000001</v>
      </c>
      <c r="P322" s="145"/>
      <c r="Q322" s="145"/>
      <c r="R322" s="161">
        <v>2887.36</v>
      </c>
      <c r="S322" s="145"/>
      <c r="U322" s="161">
        <f t="shared" si="9"/>
        <v>1.0117519447055816</v>
      </c>
      <c r="V322" s="145"/>
      <c r="W322" s="161">
        <f t="shared" si="8"/>
        <v>0.98912072343632262</v>
      </c>
      <c r="X322" s="145"/>
    </row>
    <row r="323" spans="2:24" ht="24.75" customHeight="1" x14ac:dyDescent="0.2">
      <c r="B323" s="102" t="s">
        <v>287</v>
      </c>
      <c r="C323" s="150" t="s">
        <v>89</v>
      </c>
      <c r="D323" s="145"/>
      <c r="E323" s="145"/>
      <c r="F323" s="145"/>
      <c r="G323" s="150"/>
      <c r="H323" s="145"/>
      <c r="I323" s="106">
        <v>259463.44</v>
      </c>
      <c r="J323" s="106">
        <v>265400</v>
      </c>
      <c r="K323" s="106">
        <v>147992.67000000001</v>
      </c>
      <c r="L323" s="161">
        <v>114519.97</v>
      </c>
      <c r="M323" s="145"/>
      <c r="N323" s="145"/>
      <c r="O323" s="161">
        <v>262512.64000000001</v>
      </c>
      <c r="P323" s="145"/>
      <c r="Q323" s="145"/>
      <c r="R323" s="161">
        <v>2887.36</v>
      </c>
      <c r="S323" s="145"/>
      <c r="U323" s="161">
        <f t="shared" si="9"/>
        <v>1.0117519447055816</v>
      </c>
      <c r="V323" s="145"/>
      <c r="W323" s="161">
        <f t="shared" si="8"/>
        <v>0.98912072343632262</v>
      </c>
      <c r="X323" s="145"/>
    </row>
    <row r="324" spans="2:24" ht="25.5" customHeight="1" x14ac:dyDescent="0.2">
      <c r="B324" s="102" t="s">
        <v>289</v>
      </c>
      <c r="C324" s="150" t="s">
        <v>91</v>
      </c>
      <c r="D324" s="145"/>
      <c r="E324" s="145"/>
      <c r="F324" s="145"/>
      <c r="G324" s="150"/>
      <c r="H324" s="145"/>
      <c r="I324" s="106">
        <v>259463.44</v>
      </c>
      <c r="J324" s="106">
        <v>265400</v>
      </c>
      <c r="K324" s="106">
        <v>147992.67000000001</v>
      </c>
      <c r="L324" s="161">
        <v>114519.97</v>
      </c>
      <c r="M324" s="145"/>
      <c r="N324" s="145"/>
      <c r="O324" s="161">
        <v>262512.64000000001</v>
      </c>
      <c r="P324" s="145"/>
      <c r="Q324" s="145"/>
      <c r="R324" s="161">
        <v>2887.36</v>
      </c>
      <c r="S324" s="145"/>
      <c r="U324" s="161">
        <f t="shared" si="9"/>
        <v>1.0117519447055816</v>
      </c>
      <c r="V324" s="145"/>
      <c r="W324" s="161">
        <f t="shared" si="8"/>
        <v>0.98912072343632262</v>
      </c>
      <c r="X324" s="145"/>
    </row>
    <row r="325" spans="2:24" x14ac:dyDescent="0.2">
      <c r="B325" s="102" t="s">
        <v>173</v>
      </c>
      <c r="C325" s="150" t="s">
        <v>174</v>
      </c>
      <c r="D325" s="145"/>
      <c r="E325" s="145"/>
      <c r="F325" s="145"/>
      <c r="G325" s="150"/>
      <c r="H325" s="145"/>
      <c r="I325" s="106">
        <v>9547.8700000000008</v>
      </c>
      <c r="J325" s="106">
        <v>6900</v>
      </c>
      <c r="K325" s="106">
        <v>3137.85</v>
      </c>
      <c r="L325" s="161">
        <v>7161.65</v>
      </c>
      <c r="M325" s="145"/>
      <c r="N325" s="145"/>
      <c r="O325" s="161">
        <v>10299.5</v>
      </c>
      <c r="P325" s="145"/>
      <c r="Q325" s="145"/>
      <c r="R325" s="161">
        <v>-3399.5</v>
      </c>
      <c r="S325" s="145"/>
      <c r="U325" s="161">
        <f t="shared" si="9"/>
        <v>1.0787222699932026</v>
      </c>
      <c r="V325" s="145"/>
      <c r="W325" s="161">
        <f t="shared" si="8"/>
        <v>1.4926811594202898</v>
      </c>
      <c r="X325" s="145"/>
    </row>
    <row r="326" spans="2:24" ht="21" customHeight="1" x14ac:dyDescent="0.2">
      <c r="B326" s="102" t="s">
        <v>302</v>
      </c>
      <c r="C326" s="150" t="s">
        <v>99</v>
      </c>
      <c r="D326" s="145"/>
      <c r="E326" s="145"/>
      <c r="F326" s="145"/>
      <c r="G326" s="150"/>
      <c r="H326" s="145"/>
      <c r="I326" s="106">
        <v>9547.8700000000008</v>
      </c>
      <c r="J326" s="106">
        <v>6900</v>
      </c>
      <c r="K326" s="106">
        <v>3137.85</v>
      </c>
      <c r="L326" s="161">
        <v>7161.65</v>
      </c>
      <c r="M326" s="145"/>
      <c r="N326" s="145"/>
      <c r="O326" s="161">
        <v>10299.5</v>
      </c>
      <c r="P326" s="145"/>
      <c r="Q326" s="145"/>
      <c r="R326" s="161">
        <v>-3399.5</v>
      </c>
      <c r="S326" s="145"/>
      <c r="U326" s="161">
        <f t="shared" si="9"/>
        <v>1.0787222699932026</v>
      </c>
      <c r="V326" s="145"/>
      <c r="W326" s="161">
        <f t="shared" si="8"/>
        <v>1.4926811594202898</v>
      </c>
      <c r="X326" s="145"/>
    </row>
    <row r="327" spans="2:24" x14ac:dyDescent="0.2">
      <c r="B327" s="102" t="s">
        <v>304</v>
      </c>
      <c r="C327" s="150" t="s">
        <v>305</v>
      </c>
      <c r="D327" s="145"/>
      <c r="E327" s="145"/>
      <c r="F327" s="145"/>
      <c r="G327" s="150"/>
      <c r="H327" s="145"/>
      <c r="I327" s="106">
        <v>3030.55</v>
      </c>
      <c r="J327" s="106">
        <v>1400</v>
      </c>
      <c r="K327" s="106">
        <v>1245.97</v>
      </c>
      <c r="L327" s="161">
        <v>3025.34</v>
      </c>
      <c r="M327" s="145"/>
      <c r="N327" s="145"/>
      <c r="O327" s="161">
        <v>4271.3100000000004</v>
      </c>
      <c r="P327" s="145"/>
      <c r="Q327" s="145"/>
      <c r="R327" s="161">
        <v>-2871.31</v>
      </c>
      <c r="S327" s="145"/>
      <c r="U327" s="161">
        <f t="shared" si="9"/>
        <v>1.409417432479253</v>
      </c>
      <c r="V327" s="145"/>
      <c r="W327" s="161">
        <f t="shared" si="8"/>
        <v>3.0509357142857145</v>
      </c>
      <c r="X327" s="145"/>
    </row>
    <row r="328" spans="2:24" x14ac:dyDescent="0.2">
      <c r="B328" s="102" t="s">
        <v>306</v>
      </c>
      <c r="C328" s="150" t="s">
        <v>102</v>
      </c>
      <c r="D328" s="145"/>
      <c r="E328" s="145"/>
      <c r="F328" s="145"/>
      <c r="G328" s="150"/>
      <c r="H328" s="145"/>
      <c r="I328" s="106">
        <v>1873.08</v>
      </c>
      <c r="J328" s="106">
        <v>500</v>
      </c>
      <c r="K328" s="106">
        <v>528.79999999999995</v>
      </c>
      <c r="L328" s="161">
        <v>1504.63</v>
      </c>
      <c r="M328" s="145"/>
      <c r="N328" s="145"/>
      <c r="O328" s="161">
        <v>2033.43</v>
      </c>
      <c r="P328" s="145"/>
      <c r="Q328" s="145"/>
      <c r="R328" s="161">
        <v>-1533.43</v>
      </c>
      <c r="S328" s="145"/>
      <c r="U328" s="161">
        <f t="shared" si="9"/>
        <v>1.0856076622461401</v>
      </c>
      <c r="V328" s="145"/>
      <c r="W328" s="161">
        <f t="shared" si="8"/>
        <v>4.0668600000000001</v>
      </c>
      <c r="X328" s="145"/>
    </row>
    <row r="329" spans="2:24" x14ac:dyDescent="0.2">
      <c r="B329" s="102" t="s">
        <v>307</v>
      </c>
      <c r="C329" s="150" t="s">
        <v>103</v>
      </c>
      <c r="D329" s="145"/>
      <c r="E329" s="145"/>
      <c r="F329" s="145"/>
      <c r="G329" s="150"/>
      <c r="H329" s="145"/>
      <c r="I329" s="106">
        <v>192.03</v>
      </c>
      <c r="J329" s="106">
        <v>100</v>
      </c>
      <c r="K329" s="106">
        <v>20</v>
      </c>
      <c r="L329" s="161">
        <v>418.6</v>
      </c>
      <c r="M329" s="145"/>
      <c r="N329" s="145"/>
      <c r="O329" s="161">
        <v>438.6</v>
      </c>
      <c r="P329" s="145"/>
      <c r="Q329" s="145"/>
      <c r="R329" s="161">
        <v>-338.6</v>
      </c>
      <c r="S329" s="145"/>
      <c r="U329" s="161">
        <f t="shared" si="9"/>
        <v>2.2840181221684115</v>
      </c>
      <c r="V329" s="145"/>
      <c r="W329" s="161">
        <f t="shared" si="8"/>
        <v>4.3860000000000001</v>
      </c>
      <c r="X329" s="145"/>
    </row>
    <row r="330" spans="2:24" x14ac:dyDescent="0.2">
      <c r="B330" s="102" t="s">
        <v>308</v>
      </c>
      <c r="C330" s="150" t="s">
        <v>104</v>
      </c>
      <c r="D330" s="145"/>
      <c r="E330" s="145"/>
      <c r="F330" s="145"/>
      <c r="G330" s="150"/>
      <c r="H330" s="145"/>
      <c r="I330" s="106">
        <v>495.17</v>
      </c>
      <c r="J330" s="106">
        <v>400</v>
      </c>
      <c r="K330" s="106">
        <v>382.31</v>
      </c>
      <c r="L330" s="161">
        <v>685</v>
      </c>
      <c r="M330" s="145"/>
      <c r="N330" s="145"/>
      <c r="O330" s="161">
        <v>1067.31</v>
      </c>
      <c r="P330" s="145"/>
      <c r="Q330" s="145"/>
      <c r="R330" s="161">
        <v>-667.31</v>
      </c>
      <c r="S330" s="145"/>
      <c r="U330" s="161">
        <f t="shared" si="9"/>
        <v>2.1554415655229517</v>
      </c>
      <c r="V330" s="145"/>
      <c r="W330" s="161">
        <f t="shared" si="8"/>
        <v>2.668275</v>
      </c>
      <c r="X330" s="145"/>
    </row>
    <row r="331" spans="2:24" x14ac:dyDescent="0.2">
      <c r="B331" s="102" t="s">
        <v>309</v>
      </c>
      <c r="C331" s="150" t="s">
        <v>105</v>
      </c>
      <c r="D331" s="145"/>
      <c r="E331" s="145"/>
      <c r="F331" s="145"/>
      <c r="G331" s="150"/>
      <c r="H331" s="145"/>
      <c r="I331" s="106">
        <v>0</v>
      </c>
      <c r="J331" s="106">
        <v>0</v>
      </c>
      <c r="K331" s="106">
        <v>0</v>
      </c>
      <c r="L331" s="161">
        <v>0</v>
      </c>
      <c r="M331" s="145"/>
      <c r="N331" s="145"/>
      <c r="O331" s="161">
        <v>0</v>
      </c>
      <c r="P331" s="145"/>
      <c r="Q331" s="145"/>
      <c r="R331" s="161">
        <v>0</v>
      </c>
      <c r="S331" s="145"/>
      <c r="U331" s="161" t="s">
        <v>121</v>
      </c>
      <c r="V331" s="145"/>
      <c r="W331" s="161" t="s">
        <v>121</v>
      </c>
      <c r="X331" s="145"/>
    </row>
    <row r="332" spans="2:24" x14ac:dyDescent="0.2">
      <c r="B332" s="102" t="s">
        <v>310</v>
      </c>
      <c r="C332" s="150" t="s">
        <v>106</v>
      </c>
      <c r="D332" s="145"/>
      <c r="E332" s="145"/>
      <c r="F332" s="145"/>
      <c r="G332" s="150"/>
      <c r="H332" s="145"/>
      <c r="I332" s="106">
        <v>0</v>
      </c>
      <c r="J332" s="106">
        <v>400</v>
      </c>
      <c r="K332" s="106">
        <v>314.86</v>
      </c>
      <c r="L332" s="161">
        <v>0</v>
      </c>
      <c r="M332" s="145"/>
      <c r="N332" s="145"/>
      <c r="O332" s="161">
        <v>314.86</v>
      </c>
      <c r="P332" s="145"/>
      <c r="Q332" s="145"/>
      <c r="R332" s="161">
        <v>85.14</v>
      </c>
      <c r="S332" s="145"/>
      <c r="U332" s="161" t="s">
        <v>121</v>
      </c>
      <c r="V332" s="145"/>
      <c r="W332" s="161">
        <f t="shared" si="8"/>
        <v>0.78715000000000002</v>
      </c>
      <c r="X332" s="145"/>
    </row>
    <row r="333" spans="2:24" x14ac:dyDescent="0.2">
      <c r="B333" s="102" t="s">
        <v>311</v>
      </c>
      <c r="C333" s="150" t="s">
        <v>107</v>
      </c>
      <c r="D333" s="145"/>
      <c r="E333" s="145"/>
      <c r="F333" s="145"/>
      <c r="G333" s="150"/>
      <c r="H333" s="145"/>
      <c r="I333" s="106">
        <v>0</v>
      </c>
      <c r="J333" s="106">
        <v>0</v>
      </c>
      <c r="K333" s="106">
        <v>0</v>
      </c>
      <c r="L333" s="161">
        <v>289</v>
      </c>
      <c r="M333" s="145"/>
      <c r="N333" s="145"/>
      <c r="O333" s="161">
        <v>289</v>
      </c>
      <c r="P333" s="145"/>
      <c r="Q333" s="145"/>
      <c r="R333" s="161">
        <v>-289</v>
      </c>
      <c r="S333" s="145"/>
      <c r="U333" s="161" t="s">
        <v>121</v>
      </c>
      <c r="V333" s="145"/>
      <c r="W333" s="161" t="s">
        <v>121</v>
      </c>
      <c r="X333" s="145"/>
    </row>
    <row r="334" spans="2:24" ht="27.75" customHeight="1" x14ac:dyDescent="0.2">
      <c r="B334" s="102" t="s">
        <v>312</v>
      </c>
      <c r="C334" s="150" t="s">
        <v>108</v>
      </c>
      <c r="D334" s="145"/>
      <c r="E334" s="145"/>
      <c r="F334" s="145"/>
      <c r="G334" s="150"/>
      <c r="H334" s="145"/>
      <c r="I334" s="106">
        <v>470.27</v>
      </c>
      <c r="J334" s="106">
        <v>0</v>
      </c>
      <c r="K334" s="106">
        <v>0</v>
      </c>
      <c r="L334" s="161">
        <v>128.11000000000001</v>
      </c>
      <c r="M334" s="145"/>
      <c r="N334" s="145"/>
      <c r="O334" s="161">
        <v>128.11000000000001</v>
      </c>
      <c r="P334" s="145"/>
      <c r="Q334" s="145"/>
      <c r="R334" s="161">
        <v>-128.11000000000001</v>
      </c>
      <c r="S334" s="145"/>
      <c r="U334" s="161">
        <f>O334/I334</f>
        <v>0.2724179726540073</v>
      </c>
      <c r="V334" s="145"/>
      <c r="W334" s="161" t="s">
        <v>121</v>
      </c>
      <c r="X334" s="145"/>
    </row>
    <row r="335" spans="2:24" ht="25.5" customHeight="1" x14ac:dyDescent="0.2">
      <c r="B335" s="102" t="s">
        <v>313</v>
      </c>
      <c r="C335" s="150" t="s">
        <v>109</v>
      </c>
      <c r="D335" s="145"/>
      <c r="E335" s="145"/>
      <c r="F335" s="145"/>
      <c r="G335" s="150"/>
      <c r="H335" s="145"/>
      <c r="I335" s="106">
        <v>3110.82</v>
      </c>
      <c r="J335" s="106">
        <v>5300</v>
      </c>
      <c r="K335" s="106">
        <v>169.07</v>
      </c>
      <c r="L335" s="161">
        <v>4136.3100000000004</v>
      </c>
      <c r="M335" s="145"/>
      <c r="N335" s="145"/>
      <c r="O335" s="161">
        <v>4305.38</v>
      </c>
      <c r="P335" s="145"/>
      <c r="Q335" s="145"/>
      <c r="R335" s="161">
        <v>994.62</v>
      </c>
      <c r="S335" s="145"/>
      <c r="U335" s="161">
        <f>O335/I335</f>
        <v>1.384001645868292</v>
      </c>
      <c r="V335" s="145"/>
      <c r="W335" s="161">
        <f t="shared" ref="W335:W375" si="10">O335/J335</f>
        <v>0.81233584905660383</v>
      </c>
      <c r="X335" s="145"/>
    </row>
    <row r="336" spans="2:24" x14ac:dyDescent="0.2">
      <c r="B336" s="102" t="s">
        <v>314</v>
      </c>
      <c r="C336" s="150" t="s">
        <v>110</v>
      </c>
      <c r="D336" s="145"/>
      <c r="E336" s="145"/>
      <c r="F336" s="145"/>
      <c r="G336" s="150"/>
      <c r="H336" s="145"/>
      <c r="I336" s="106">
        <v>3110.82</v>
      </c>
      <c r="J336" s="106">
        <v>5300</v>
      </c>
      <c r="K336" s="106">
        <v>169.07</v>
      </c>
      <c r="L336" s="161">
        <v>4136.3100000000004</v>
      </c>
      <c r="M336" s="145"/>
      <c r="N336" s="145"/>
      <c r="O336" s="161">
        <v>4305.38</v>
      </c>
      <c r="P336" s="145"/>
      <c r="Q336" s="145"/>
      <c r="R336" s="161">
        <v>994.62</v>
      </c>
      <c r="S336" s="145"/>
      <c r="U336" s="161">
        <f>O336/I336</f>
        <v>1.384001645868292</v>
      </c>
      <c r="V336" s="145"/>
      <c r="W336" s="161">
        <f t="shared" si="10"/>
        <v>0.81233584905660383</v>
      </c>
      <c r="X336" s="145"/>
    </row>
    <row r="337" spans="2:24" x14ac:dyDescent="0.2">
      <c r="B337" s="102" t="s">
        <v>318</v>
      </c>
      <c r="C337" s="150" t="s">
        <v>112</v>
      </c>
      <c r="D337" s="145"/>
      <c r="E337" s="145"/>
      <c r="F337" s="145"/>
      <c r="G337" s="150"/>
      <c r="H337" s="145"/>
      <c r="I337" s="106">
        <v>3406.5</v>
      </c>
      <c r="J337" s="106">
        <v>200</v>
      </c>
      <c r="K337" s="106">
        <v>1722.81</v>
      </c>
      <c r="L337" s="161">
        <v>0</v>
      </c>
      <c r="M337" s="145"/>
      <c r="N337" s="145"/>
      <c r="O337" s="161">
        <v>1722.81</v>
      </c>
      <c r="P337" s="145"/>
      <c r="Q337" s="145"/>
      <c r="R337" s="161">
        <v>-1522.81</v>
      </c>
      <c r="S337" s="145"/>
      <c r="U337" s="161">
        <f>O337/I337</f>
        <v>0.50574196389255832</v>
      </c>
      <c r="V337" s="145"/>
      <c r="W337" s="161">
        <f t="shared" si="10"/>
        <v>8.6140499999999989</v>
      </c>
      <c r="X337" s="145"/>
    </row>
    <row r="338" spans="2:24" x14ac:dyDescent="0.2">
      <c r="B338" s="102" t="s">
        <v>319</v>
      </c>
      <c r="C338" s="150" t="s">
        <v>113</v>
      </c>
      <c r="D338" s="145"/>
      <c r="E338" s="145"/>
      <c r="F338" s="145"/>
      <c r="G338" s="150"/>
      <c r="H338" s="145"/>
      <c r="I338" s="106">
        <v>95.89</v>
      </c>
      <c r="J338" s="106">
        <v>200</v>
      </c>
      <c r="K338" s="106">
        <v>1722.81</v>
      </c>
      <c r="L338" s="161">
        <v>0</v>
      </c>
      <c r="M338" s="145"/>
      <c r="N338" s="145"/>
      <c r="O338" s="161">
        <v>1722.81</v>
      </c>
      <c r="P338" s="145"/>
      <c r="Q338" s="145"/>
      <c r="R338" s="161">
        <v>-1522.81</v>
      </c>
      <c r="S338" s="145"/>
      <c r="U338" s="161">
        <f>O338/I338</f>
        <v>17.966524142246325</v>
      </c>
      <c r="V338" s="145"/>
      <c r="W338" s="161">
        <f t="shared" si="10"/>
        <v>8.6140499999999989</v>
      </c>
      <c r="X338" s="145"/>
    </row>
    <row r="339" spans="2:24" ht="19.5" customHeight="1" x14ac:dyDescent="0.2">
      <c r="B339" s="107">
        <v>4264</v>
      </c>
      <c r="C339" s="174" t="s">
        <v>114</v>
      </c>
      <c r="D339" s="174"/>
      <c r="E339" s="174"/>
      <c r="F339" s="174"/>
      <c r="G339" s="174"/>
      <c r="I339" s="106">
        <v>3310.61</v>
      </c>
      <c r="J339" s="106">
        <v>0</v>
      </c>
      <c r="K339" s="106">
        <v>0</v>
      </c>
      <c r="L339" s="161">
        <v>0</v>
      </c>
      <c r="M339" s="161"/>
      <c r="N339" s="161"/>
      <c r="O339" s="161">
        <v>0</v>
      </c>
      <c r="P339" s="161"/>
      <c r="Q339" s="161"/>
      <c r="R339" s="161">
        <v>0</v>
      </c>
      <c r="S339" s="161"/>
      <c r="U339" s="161" t="s">
        <v>121</v>
      </c>
      <c r="V339" s="161"/>
      <c r="W339" s="161" t="s">
        <v>121</v>
      </c>
      <c r="X339" s="161"/>
    </row>
    <row r="340" spans="2:24" x14ac:dyDescent="0.2">
      <c r="B340" s="127" t="s">
        <v>628</v>
      </c>
      <c r="C340" s="192" t="s">
        <v>629</v>
      </c>
      <c r="D340" s="145"/>
      <c r="E340" s="145"/>
      <c r="F340" s="145"/>
      <c r="G340" s="192"/>
      <c r="H340" s="145"/>
      <c r="I340" s="128">
        <v>0</v>
      </c>
      <c r="J340" s="128">
        <v>300</v>
      </c>
      <c r="K340" s="128">
        <v>0</v>
      </c>
      <c r="L340" s="189">
        <v>295.97000000000003</v>
      </c>
      <c r="M340" s="145"/>
      <c r="N340" s="145"/>
      <c r="O340" s="189">
        <v>295.97000000000003</v>
      </c>
      <c r="P340" s="145"/>
      <c r="Q340" s="145"/>
      <c r="R340" s="189">
        <v>4.03</v>
      </c>
      <c r="S340" s="145"/>
      <c r="U340" s="189" t="s">
        <v>121</v>
      </c>
      <c r="V340" s="145"/>
      <c r="W340" s="189">
        <f t="shared" si="10"/>
        <v>0.9865666666666667</v>
      </c>
      <c r="X340" s="145"/>
    </row>
    <row r="341" spans="2:24" ht="22.5" x14ac:dyDescent="0.2">
      <c r="B341" s="129" t="s">
        <v>630</v>
      </c>
      <c r="C341" s="190" t="s">
        <v>631</v>
      </c>
      <c r="D341" s="145"/>
      <c r="E341" s="145"/>
      <c r="F341" s="145"/>
      <c r="G341" s="190"/>
      <c r="H341" s="145"/>
      <c r="I341" s="130">
        <v>0</v>
      </c>
      <c r="J341" s="130">
        <v>300</v>
      </c>
      <c r="K341" s="130">
        <v>0</v>
      </c>
      <c r="L341" s="191">
        <v>295.97000000000003</v>
      </c>
      <c r="M341" s="145"/>
      <c r="N341" s="145"/>
      <c r="O341" s="191">
        <v>295.97000000000003</v>
      </c>
      <c r="P341" s="145"/>
      <c r="Q341" s="145"/>
      <c r="R341" s="191">
        <v>4.03</v>
      </c>
      <c r="S341" s="145"/>
      <c r="U341" s="191" t="s">
        <v>121</v>
      </c>
      <c r="V341" s="145"/>
      <c r="W341" s="191">
        <f t="shared" si="10"/>
        <v>0.9865666666666667</v>
      </c>
      <c r="X341" s="145"/>
    </row>
    <row r="342" spans="2:24" x14ac:dyDescent="0.2">
      <c r="B342" s="102" t="s">
        <v>172</v>
      </c>
      <c r="C342" s="150" t="s">
        <v>96</v>
      </c>
      <c r="D342" s="145"/>
      <c r="E342" s="145"/>
      <c r="F342" s="145"/>
      <c r="G342" s="150"/>
      <c r="H342" s="145"/>
      <c r="I342" s="106">
        <v>0</v>
      </c>
      <c r="J342" s="106">
        <v>300</v>
      </c>
      <c r="K342" s="106">
        <v>0</v>
      </c>
      <c r="L342" s="161">
        <v>295.97000000000003</v>
      </c>
      <c r="M342" s="145"/>
      <c r="N342" s="145"/>
      <c r="O342" s="161">
        <v>295.97000000000003</v>
      </c>
      <c r="P342" s="145"/>
      <c r="Q342" s="145"/>
      <c r="R342" s="161">
        <v>4.03</v>
      </c>
      <c r="S342" s="145"/>
      <c r="U342" s="173" t="s">
        <v>121</v>
      </c>
      <c r="V342" s="145"/>
      <c r="W342" s="161">
        <f t="shared" si="10"/>
        <v>0.9865666666666667</v>
      </c>
      <c r="X342" s="145"/>
    </row>
    <row r="343" spans="2:24" x14ac:dyDescent="0.2">
      <c r="B343" s="102" t="s">
        <v>290</v>
      </c>
      <c r="C343" s="150" t="s">
        <v>291</v>
      </c>
      <c r="D343" s="145"/>
      <c r="E343" s="145"/>
      <c r="F343" s="145"/>
      <c r="G343" s="150"/>
      <c r="H343" s="145"/>
      <c r="I343" s="106">
        <v>0</v>
      </c>
      <c r="J343" s="106">
        <v>300</v>
      </c>
      <c r="K343" s="106">
        <v>0</v>
      </c>
      <c r="L343" s="161">
        <v>295.97000000000003</v>
      </c>
      <c r="M343" s="145"/>
      <c r="N343" s="145"/>
      <c r="O343" s="161">
        <v>295.97000000000003</v>
      </c>
      <c r="P343" s="145"/>
      <c r="Q343" s="145"/>
      <c r="R343" s="161">
        <v>4.03</v>
      </c>
      <c r="S343" s="145"/>
      <c r="U343" s="161" t="s">
        <v>121</v>
      </c>
      <c r="V343" s="145"/>
      <c r="W343" s="161">
        <f t="shared" si="10"/>
        <v>0.9865666666666667</v>
      </c>
      <c r="X343" s="145"/>
    </row>
    <row r="344" spans="2:24" x14ac:dyDescent="0.2">
      <c r="B344" s="102" t="s">
        <v>292</v>
      </c>
      <c r="C344" s="150" t="s">
        <v>30</v>
      </c>
      <c r="D344" s="145"/>
      <c r="E344" s="145"/>
      <c r="F344" s="145"/>
      <c r="G344" s="150"/>
      <c r="H344" s="145"/>
      <c r="I344" s="106">
        <v>0</v>
      </c>
      <c r="J344" s="106">
        <v>300</v>
      </c>
      <c r="K344" s="106">
        <v>0</v>
      </c>
      <c r="L344" s="161">
        <v>295.97000000000003</v>
      </c>
      <c r="M344" s="145"/>
      <c r="N344" s="145"/>
      <c r="O344" s="161">
        <v>295.97000000000003</v>
      </c>
      <c r="P344" s="145"/>
      <c r="Q344" s="145"/>
      <c r="R344" s="161">
        <v>4.03</v>
      </c>
      <c r="S344" s="145"/>
      <c r="U344" s="161" t="s">
        <v>121</v>
      </c>
      <c r="V344" s="145"/>
      <c r="W344" s="161">
        <f t="shared" si="10"/>
        <v>0.9865666666666667</v>
      </c>
      <c r="X344" s="145"/>
    </row>
    <row r="345" spans="2:24" x14ac:dyDescent="0.2">
      <c r="B345" s="102" t="s">
        <v>294</v>
      </c>
      <c r="C345" s="150" t="s">
        <v>94</v>
      </c>
      <c r="D345" s="145"/>
      <c r="E345" s="145"/>
      <c r="F345" s="145"/>
      <c r="G345" s="150"/>
      <c r="H345" s="145"/>
      <c r="I345" s="106">
        <v>0</v>
      </c>
      <c r="J345" s="106">
        <v>300</v>
      </c>
      <c r="K345" s="106">
        <v>0</v>
      </c>
      <c r="L345" s="161">
        <v>295.97000000000003</v>
      </c>
      <c r="M345" s="145"/>
      <c r="N345" s="145"/>
      <c r="O345" s="161">
        <v>295.97000000000003</v>
      </c>
      <c r="P345" s="145"/>
      <c r="Q345" s="145"/>
      <c r="R345" s="161">
        <v>4.03</v>
      </c>
      <c r="S345" s="145"/>
      <c r="U345" s="161" t="s">
        <v>121</v>
      </c>
      <c r="V345" s="145"/>
      <c r="W345" s="161">
        <f t="shared" si="10"/>
        <v>0.9865666666666667</v>
      </c>
      <c r="X345" s="145"/>
    </row>
    <row r="346" spans="2:24" ht="23.25" customHeight="1" x14ac:dyDescent="0.2">
      <c r="B346" s="111" t="s">
        <v>363</v>
      </c>
      <c r="C346" s="170" t="s">
        <v>364</v>
      </c>
      <c r="D346" s="145"/>
      <c r="E346" s="145"/>
      <c r="F346" s="145"/>
      <c r="G346" s="170"/>
      <c r="H346" s="145"/>
      <c r="I346" s="112">
        <v>0</v>
      </c>
      <c r="J346" s="112">
        <v>0</v>
      </c>
      <c r="K346" s="112">
        <v>0</v>
      </c>
      <c r="L346" s="171">
        <v>116200.29</v>
      </c>
      <c r="M346" s="145"/>
      <c r="N346" s="145"/>
      <c r="O346" s="171">
        <v>116200.29</v>
      </c>
      <c r="P346" s="145"/>
      <c r="Q346" s="145"/>
      <c r="R346" s="171">
        <v>-116200.29</v>
      </c>
      <c r="S346" s="145"/>
      <c r="U346" s="171" t="s">
        <v>121</v>
      </c>
      <c r="V346" s="145"/>
      <c r="W346" s="171" t="s">
        <v>121</v>
      </c>
      <c r="X346" s="145"/>
    </row>
    <row r="347" spans="2:24" x14ac:dyDescent="0.2">
      <c r="B347" s="127" t="s">
        <v>624</v>
      </c>
      <c r="C347" s="192" t="s">
        <v>625</v>
      </c>
      <c r="D347" s="145"/>
      <c r="E347" s="145"/>
      <c r="F347" s="145"/>
      <c r="G347" s="192"/>
      <c r="H347" s="145"/>
      <c r="I347" s="128">
        <v>0</v>
      </c>
      <c r="J347" s="128">
        <v>0</v>
      </c>
      <c r="K347" s="128">
        <v>0</v>
      </c>
      <c r="L347" s="189">
        <v>116200.29</v>
      </c>
      <c r="M347" s="145"/>
      <c r="N347" s="145"/>
      <c r="O347" s="189">
        <v>116200.29</v>
      </c>
      <c r="P347" s="145"/>
      <c r="Q347" s="145"/>
      <c r="R347" s="189">
        <v>-116200.29</v>
      </c>
      <c r="S347" s="145"/>
      <c r="U347" s="189" t="s">
        <v>121</v>
      </c>
      <c r="V347" s="145"/>
      <c r="W347" s="189" t="s">
        <v>121</v>
      </c>
      <c r="X347" s="145"/>
    </row>
    <row r="348" spans="2:24" ht="22.5" x14ac:dyDescent="0.2">
      <c r="B348" s="129" t="s">
        <v>626</v>
      </c>
      <c r="C348" s="190" t="s">
        <v>627</v>
      </c>
      <c r="D348" s="145"/>
      <c r="E348" s="145"/>
      <c r="F348" s="145"/>
      <c r="G348" s="190"/>
      <c r="H348" s="145"/>
      <c r="I348" s="130">
        <v>0</v>
      </c>
      <c r="J348" s="130">
        <v>0</v>
      </c>
      <c r="K348" s="130">
        <v>0</v>
      </c>
      <c r="L348" s="191">
        <v>116200.29</v>
      </c>
      <c r="M348" s="145"/>
      <c r="N348" s="145"/>
      <c r="O348" s="191">
        <v>116200.29</v>
      </c>
      <c r="P348" s="145"/>
      <c r="Q348" s="145"/>
      <c r="R348" s="191">
        <v>-116200.29</v>
      </c>
      <c r="S348" s="145"/>
      <c r="U348" s="191" t="s">
        <v>121</v>
      </c>
      <c r="V348" s="145"/>
      <c r="W348" s="191" t="s">
        <v>121</v>
      </c>
      <c r="X348" s="145"/>
    </row>
    <row r="349" spans="2:24" x14ac:dyDescent="0.2">
      <c r="B349" s="102" t="s">
        <v>172</v>
      </c>
      <c r="C349" s="150" t="s">
        <v>96</v>
      </c>
      <c r="D349" s="145"/>
      <c r="E349" s="145"/>
      <c r="F349" s="145"/>
      <c r="G349" s="150"/>
      <c r="H349" s="145"/>
      <c r="I349" s="106">
        <v>0</v>
      </c>
      <c r="J349" s="106">
        <v>0</v>
      </c>
      <c r="K349" s="106">
        <v>0</v>
      </c>
      <c r="L349" s="161">
        <v>116200.29</v>
      </c>
      <c r="M349" s="145"/>
      <c r="N349" s="145"/>
      <c r="O349" s="161">
        <v>116200.29</v>
      </c>
      <c r="P349" s="145"/>
      <c r="Q349" s="145"/>
      <c r="R349" s="161">
        <v>-116200.29</v>
      </c>
      <c r="S349" s="145"/>
      <c r="U349" s="161" t="s">
        <v>121</v>
      </c>
      <c r="V349" s="145"/>
      <c r="W349" s="161" t="s">
        <v>121</v>
      </c>
      <c r="X349" s="145"/>
    </row>
    <row r="350" spans="2:24" x14ac:dyDescent="0.2">
      <c r="B350" s="102" t="s">
        <v>229</v>
      </c>
      <c r="C350" s="150" t="s">
        <v>43</v>
      </c>
      <c r="D350" s="145"/>
      <c r="E350" s="145"/>
      <c r="F350" s="145"/>
      <c r="G350" s="150"/>
      <c r="H350" s="145"/>
      <c r="I350" s="106">
        <v>0</v>
      </c>
      <c r="J350" s="106">
        <v>0</v>
      </c>
      <c r="K350" s="106">
        <v>0</v>
      </c>
      <c r="L350" s="161">
        <v>116200.29</v>
      </c>
      <c r="M350" s="145"/>
      <c r="N350" s="145"/>
      <c r="O350" s="161">
        <v>116200.29</v>
      </c>
      <c r="P350" s="145"/>
      <c r="Q350" s="145"/>
      <c r="R350" s="161">
        <v>-116200.29</v>
      </c>
      <c r="S350" s="145"/>
      <c r="U350" s="161" t="s">
        <v>121</v>
      </c>
      <c r="V350" s="145"/>
      <c r="W350" s="161" t="s">
        <v>121</v>
      </c>
      <c r="X350" s="145"/>
    </row>
    <row r="351" spans="2:24" x14ac:dyDescent="0.2">
      <c r="B351" s="102" t="s">
        <v>230</v>
      </c>
      <c r="C351" s="150" t="s">
        <v>231</v>
      </c>
      <c r="D351" s="145"/>
      <c r="E351" s="145"/>
      <c r="F351" s="145"/>
      <c r="G351" s="150"/>
      <c r="H351" s="145"/>
      <c r="I351" s="106">
        <v>0</v>
      </c>
      <c r="J351" s="106">
        <v>0</v>
      </c>
      <c r="K351" s="106">
        <v>0</v>
      </c>
      <c r="L351" s="161">
        <v>116200.29</v>
      </c>
      <c r="M351" s="145"/>
      <c r="N351" s="145"/>
      <c r="O351" s="161">
        <v>116200.29</v>
      </c>
      <c r="P351" s="145"/>
      <c r="Q351" s="145"/>
      <c r="R351" s="161">
        <v>-116200.29</v>
      </c>
      <c r="S351" s="145"/>
      <c r="U351" s="161" t="s">
        <v>121</v>
      </c>
      <c r="V351" s="145"/>
      <c r="W351" s="161" t="s">
        <v>121</v>
      </c>
      <c r="X351" s="145"/>
    </row>
    <row r="352" spans="2:24" x14ac:dyDescent="0.2">
      <c r="B352" s="102" t="s">
        <v>232</v>
      </c>
      <c r="C352" s="150" t="s">
        <v>45</v>
      </c>
      <c r="D352" s="145"/>
      <c r="E352" s="145"/>
      <c r="F352" s="145"/>
      <c r="G352" s="150"/>
      <c r="H352" s="145"/>
      <c r="I352" s="106">
        <v>0</v>
      </c>
      <c r="J352" s="106">
        <v>0</v>
      </c>
      <c r="K352" s="106">
        <v>0</v>
      </c>
      <c r="L352" s="161">
        <v>116200.29</v>
      </c>
      <c r="M352" s="145"/>
      <c r="N352" s="145"/>
      <c r="O352" s="161">
        <v>116200.29</v>
      </c>
      <c r="P352" s="145"/>
      <c r="Q352" s="145"/>
      <c r="R352" s="161">
        <v>-116200.29</v>
      </c>
      <c r="S352" s="145"/>
      <c r="U352" s="161" t="s">
        <v>121</v>
      </c>
      <c r="V352" s="145"/>
      <c r="W352" s="161" t="s">
        <v>121</v>
      </c>
      <c r="X352" s="145"/>
    </row>
    <row r="353" spans="2:24" ht="18.75" customHeight="1" x14ac:dyDescent="0.2">
      <c r="B353" s="111" t="s">
        <v>367</v>
      </c>
      <c r="C353" s="170" t="s">
        <v>368</v>
      </c>
      <c r="D353" s="145"/>
      <c r="E353" s="145"/>
      <c r="F353" s="145"/>
      <c r="G353" s="170"/>
      <c r="H353" s="145"/>
      <c r="I353" s="112">
        <v>968.68</v>
      </c>
      <c r="J353" s="112">
        <v>22400</v>
      </c>
      <c r="K353" s="112">
        <v>629.78</v>
      </c>
      <c r="L353" s="171">
        <v>8804.02</v>
      </c>
      <c r="M353" s="145"/>
      <c r="N353" s="145"/>
      <c r="O353" s="171">
        <v>9433.7999999999993</v>
      </c>
      <c r="P353" s="145"/>
      <c r="Q353" s="145"/>
      <c r="R353" s="171">
        <v>12966.2</v>
      </c>
      <c r="S353" s="145"/>
      <c r="U353" s="171">
        <f>O353/I353</f>
        <v>9.7388198373043728</v>
      </c>
      <c r="V353" s="145"/>
      <c r="W353" s="171">
        <f t="shared" si="10"/>
        <v>0.42115178571428569</v>
      </c>
      <c r="X353" s="145"/>
    </row>
    <row r="354" spans="2:24" x14ac:dyDescent="0.2">
      <c r="B354" s="127" t="s">
        <v>624</v>
      </c>
      <c r="C354" s="192" t="s">
        <v>625</v>
      </c>
      <c r="D354" s="145"/>
      <c r="E354" s="145"/>
      <c r="F354" s="145"/>
      <c r="G354" s="192"/>
      <c r="H354" s="145"/>
      <c r="I354" s="128">
        <v>0</v>
      </c>
      <c r="J354" s="128">
        <v>21100</v>
      </c>
      <c r="K354" s="128">
        <v>0</v>
      </c>
      <c r="L354" s="189">
        <v>8706.08</v>
      </c>
      <c r="M354" s="145"/>
      <c r="N354" s="145"/>
      <c r="O354" s="189">
        <v>8706.08</v>
      </c>
      <c r="P354" s="145"/>
      <c r="Q354" s="145"/>
      <c r="R354" s="189">
        <v>12393.92</v>
      </c>
      <c r="S354" s="145"/>
      <c r="U354" s="189" t="s">
        <v>121</v>
      </c>
      <c r="V354" s="145"/>
      <c r="W354" s="189">
        <f t="shared" si="10"/>
        <v>0.41261042654028435</v>
      </c>
      <c r="X354" s="145"/>
    </row>
    <row r="355" spans="2:24" ht="22.5" x14ac:dyDescent="0.2">
      <c r="B355" s="129" t="s">
        <v>626</v>
      </c>
      <c r="C355" s="190" t="s">
        <v>627</v>
      </c>
      <c r="D355" s="145"/>
      <c r="E355" s="145"/>
      <c r="F355" s="145"/>
      <c r="G355" s="190"/>
      <c r="H355" s="145"/>
      <c r="I355" s="130">
        <v>0</v>
      </c>
      <c r="J355" s="130">
        <v>21100</v>
      </c>
      <c r="K355" s="130">
        <v>0</v>
      </c>
      <c r="L355" s="191">
        <v>8706.08</v>
      </c>
      <c r="M355" s="145"/>
      <c r="N355" s="145"/>
      <c r="O355" s="191">
        <v>8706.08</v>
      </c>
      <c r="P355" s="145"/>
      <c r="Q355" s="145"/>
      <c r="R355" s="191">
        <v>12393.92</v>
      </c>
      <c r="S355" s="145"/>
      <c r="U355" s="191" t="s">
        <v>121</v>
      </c>
      <c r="V355" s="145"/>
      <c r="W355" s="191">
        <f t="shared" si="10"/>
        <v>0.41261042654028435</v>
      </c>
      <c r="X355" s="145"/>
    </row>
    <row r="356" spans="2:24" x14ac:dyDescent="0.2">
      <c r="B356" s="102" t="s">
        <v>172</v>
      </c>
      <c r="C356" s="150" t="s">
        <v>96</v>
      </c>
      <c r="D356" s="145"/>
      <c r="E356" s="145"/>
      <c r="F356" s="145"/>
      <c r="G356" s="150"/>
      <c r="H356" s="145"/>
      <c r="I356" s="106">
        <v>0</v>
      </c>
      <c r="J356" s="106">
        <v>21100</v>
      </c>
      <c r="K356" s="106">
        <v>0</v>
      </c>
      <c r="L356" s="161">
        <v>8706.08</v>
      </c>
      <c r="M356" s="145"/>
      <c r="N356" s="145"/>
      <c r="O356" s="161">
        <v>8706.08</v>
      </c>
      <c r="P356" s="145"/>
      <c r="Q356" s="145"/>
      <c r="R356" s="161">
        <v>12393.92</v>
      </c>
      <c r="S356" s="145"/>
      <c r="U356" s="161" t="s">
        <v>121</v>
      </c>
      <c r="V356" s="145"/>
      <c r="W356" s="161">
        <f t="shared" si="10"/>
        <v>0.41261042654028435</v>
      </c>
      <c r="X356" s="145"/>
    </row>
    <row r="357" spans="2:24" x14ac:dyDescent="0.2">
      <c r="B357" s="102" t="s">
        <v>241</v>
      </c>
      <c r="C357" s="150" t="s">
        <v>52</v>
      </c>
      <c r="D357" s="145"/>
      <c r="E357" s="145"/>
      <c r="F357" s="145"/>
      <c r="G357" s="150"/>
      <c r="H357" s="145"/>
      <c r="I357" s="106">
        <v>0</v>
      </c>
      <c r="J357" s="106">
        <v>21100</v>
      </c>
      <c r="K357" s="106">
        <v>0</v>
      </c>
      <c r="L357" s="161">
        <v>8706.08</v>
      </c>
      <c r="M357" s="145"/>
      <c r="N357" s="145"/>
      <c r="O357" s="161">
        <v>8706.08</v>
      </c>
      <c r="P357" s="145"/>
      <c r="Q357" s="145"/>
      <c r="R357" s="161">
        <v>12393.92</v>
      </c>
      <c r="S357" s="145"/>
      <c r="U357" s="161" t="s">
        <v>121</v>
      </c>
      <c r="V357" s="145"/>
      <c r="W357" s="161">
        <f t="shared" si="10"/>
        <v>0.41261042654028435</v>
      </c>
      <c r="X357" s="145"/>
    </row>
    <row r="358" spans="2:24" x14ac:dyDescent="0.2">
      <c r="B358" s="102" t="s">
        <v>242</v>
      </c>
      <c r="C358" s="150" t="s">
        <v>53</v>
      </c>
      <c r="D358" s="145"/>
      <c r="E358" s="145"/>
      <c r="F358" s="145"/>
      <c r="G358" s="150"/>
      <c r="H358" s="145"/>
      <c r="I358" s="106">
        <v>0</v>
      </c>
      <c r="J358" s="106">
        <v>21100</v>
      </c>
      <c r="K358" s="106">
        <v>0</v>
      </c>
      <c r="L358" s="161">
        <v>8609.93</v>
      </c>
      <c r="M358" s="145"/>
      <c r="N358" s="145"/>
      <c r="O358" s="161">
        <v>8609.93</v>
      </c>
      <c r="P358" s="145"/>
      <c r="Q358" s="145"/>
      <c r="R358" s="161">
        <v>12490.07</v>
      </c>
      <c r="S358" s="145"/>
      <c r="U358" s="161" t="s">
        <v>121</v>
      </c>
      <c r="V358" s="145"/>
      <c r="W358" s="161">
        <f t="shared" si="10"/>
        <v>0.40805355450236969</v>
      </c>
      <c r="X358" s="145"/>
    </row>
    <row r="359" spans="2:24" x14ac:dyDescent="0.2">
      <c r="B359" s="102" t="s">
        <v>243</v>
      </c>
      <c r="C359" s="150" t="s">
        <v>54</v>
      </c>
      <c r="D359" s="145"/>
      <c r="E359" s="145"/>
      <c r="F359" s="145"/>
      <c r="G359" s="150"/>
      <c r="H359" s="145"/>
      <c r="I359" s="106">
        <v>0</v>
      </c>
      <c r="J359" s="106">
        <v>17700</v>
      </c>
      <c r="K359" s="106">
        <v>0</v>
      </c>
      <c r="L359" s="161">
        <v>5729.93</v>
      </c>
      <c r="M359" s="145"/>
      <c r="N359" s="145"/>
      <c r="O359" s="161">
        <v>5729.93</v>
      </c>
      <c r="P359" s="145"/>
      <c r="Q359" s="145"/>
      <c r="R359" s="161">
        <v>11970.07</v>
      </c>
      <c r="S359" s="145"/>
      <c r="U359" s="161" t="s">
        <v>121</v>
      </c>
      <c r="V359" s="145"/>
      <c r="W359" s="161">
        <f t="shared" si="10"/>
        <v>0.32372485875706214</v>
      </c>
      <c r="X359" s="145"/>
    </row>
    <row r="360" spans="2:24" x14ac:dyDescent="0.2">
      <c r="B360" s="102" t="s">
        <v>245</v>
      </c>
      <c r="C360" s="150" t="s">
        <v>56</v>
      </c>
      <c r="D360" s="145"/>
      <c r="E360" s="145"/>
      <c r="F360" s="145"/>
      <c r="G360" s="150"/>
      <c r="H360" s="145"/>
      <c r="I360" s="106">
        <v>0</v>
      </c>
      <c r="J360" s="106">
        <v>3400</v>
      </c>
      <c r="K360" s="106">
        <v>0</v>
      </c>
      <c r="L360" s="161">
        <v>2880</v>
      </c>
      <c r="M360" s="145"/>
      <c r="N360" s="145"/>
      <c r="O360" s="161">
        <v>2880</v>
      </c>
      <c r="P360" s="145"/>
      <c r="Q360" s="145"/>
      <c r="R360" s="161">
        <v>520</v>
      </c>
      <c r="S360" s="145"/>
      <c r="U360" s="161" t="s">
        <v>121</v>
      </c>
      <c r="V360" s="145"/>
      <c r="W360" s="161">
        <f t="shared" si="10"/>
        <v>0.84705882352941175</v>
      </c>
      <c r="X360" s="145"/>
    </row>
    <row r="361" spans="2:24" x14ac:dyDescent="0.2">
      <c r="B361" s="102" t="s">
        <v>269</v>
      </c>
      <c r="C361" s="150" t="s">
        <v>77</v>
      </c>
      <c r="D361" s="145"/>
      <c r="E361" s="145"/>
      <c r="F361" s="145"/>
      <c r="G361" s="150"/>
      <c r="H361" s="145"/>
      <c r="I361" s="106">
        <v>0</v>
      </c>
      <c r="J361" s="106">
        <v>0</v>
      </c>
      <c r="K361" s="106">
        <v>0</v>
      </c>
      <c r="L361" s="161">
        <v>96.15</v>
      </c>
      <c r="M361" s="145"/>
      <c r="N361" s="145"/>
      <c r="O361" s="161">
        <v>96.15</v>
      </c>
      <c r="P361" s="145"/>
      <c r="Q361" s="145"/>
      <c r="R361" s="161">
        <v>-96.15</v>
      </c>
      <c r="S361" s="145"/>
      <c r="U361" s="161" t="s">
        <v>121</v>
      </c>
      <c r="V361" s="145"/>
      <c r="W361" s="161" t="s">
        <v>121</v>
      </c>
      <c r="X361" s="145"/>
    </row>
    <row r="362" spans="2:24" x14ac:dyDescent="0.2">
      <c r="B362" s="102" t="s">
        <v>272</v>
      </c>
      <c r="C362" s="150" t="s">
        <v>79</v>
      </c>
      <c r="D362" s="145"/>
      <c r="E362" s="145"/>
      <c r="F362" s="145"/>
      <c r="G362" s="150"/>
      <c r="H362" s="145"/>
      <c r="I362" s="106">
        <v>0</v>
      </c>
      <c r="J362" s="106">
        <v>0</v>
      </c>
      <c r="K362" s="106">
        <v>0</v>
      </c>
      <c r="L362" s="161">
        <v>96.15</v>
      </c>
      <c r="M362" s="145"/>
      <c r="N362" s="145"/>
      <c r="O362" s="161">
        <v>96.15</v>
      </c>
      <c r="P362" s="145"/>
      <c r="Q362" s="145"/>
      <c r="R362" s="161">
        <v>-96.15</v>
      </c>
      <c r="S362" s="145"/>
      <c r="U362" s="161" t="s">
        <v>121</v>
      </c>
      <c r="V362" s="145"/>
      <c r="W362" s="161" t="s">
        <v>121</v>
      </c>
      <c r="X362" s="145"/>
    </row>
    <row r="363" spans="2:24" x14ac:dyDescent="0.2">
      <c r="B363" s="127" t="s">
        <v>628</v>
      </c>
      <c r="C363" s="192" t="s">
        <v>629</v>
      </c>
      <c r="D363" s="145"/>
      <c r="E363" s="145"/>
      <c r="F363" s="145"/>
      <c r="G363" s="192"/>
      <c r="H363" s="145"/>
      <c r="I363" s="128">
        <v>968.68</v>
      </c>
      <c r="J363" s="128">
        <v>1300</v>
      </c>
      <c r="K363" s="128">
        <v>629.78</v>
      </c>
      <c r="L363" s="189">
        <v>97.94</v>
      </c>
      <c r="M363" s="145"/>
      <c r="N363" s="145"/>
      <c r="O363" s="189">
        <v>727.72</v>
      </c>
      <c r="P363" s="145"/>
      <c r="Q363" s="145"/>
      <c r="R363" s="189">
        <v>572.28</v>
      </c>
      <c r="S363" s="145"/>
      <c r="U363" s="189">
        <f t="shared" ref="U363:U368" si="11">O363/I363</f>
        <v>0.75124912251724008</v>
      </c>
      <c r="V363" s="145"/>
      <c r="W363" s="189">
        <f t="shared" si="10"/>
        <v>0.55978461538461544</v>
      </c>
      <c r="X363" s="145"/>
    </row>
    <row r="364" spans="2:24" ht="22.5" x14ac:dyDescent="0.2">
      <c r="B364" s="129" t="s">
        <v>630</v>
      </c>
      <c r="C364" s="190" t="s">
        <v>631</v>
      </c>
      <c r="D364" s="145"/>
      <c r="E364" s="145"/>
      <c r="F364" s="145"/>
      <c r="G364" s="190"/>
      <c r="H364" s="145"/>
      <c r="I364" s="130">
        <v>968.68</v>
      </c>
      <c r="J364" s="130">
        <v>1300</v>
      </c>
      <c r="K364" s="130">
        <v>629.78</v>
      </c>
      <c r="L364" s="191">
        <v>97.94</v>
      </c>
      <c r="M364" s="145"/>
      <c r="N364" s="145"/>
      <c r="O364" s="191">
        <v>727.72</v>
      </c>
      <c r="P364" s="145"/>
      <c r="Q364" s="145"/>
      <c r="R364" s="191">
        <v>572.28</v>
      </c>
      <c r="S364" s="145"/>
      <c r="U364" s="191">
        <f t="shared" si="11"/>
        <v>0.75124912251724008</v>
      </c>
      <c r="V364" s="145"/>
      <c r="W364" s="191">
        <f t="shared" si="10"/>
        <v>0.55978461538461544</v>
      </c>
      <c r="X364" s="145"/>
    </row>
    <row r="365" spans="2:24" x14ac:dyDescent="0.2">
      <c r="B365" s="102" t="s">
        <v>172</v>
      </c>
      <c r="C365" s="150" t="s">
        <v>96</v>
      </c>
      <c r="D365" s="145"/>
      <c r="E365" s="145"/>
      <c r="F365" s="145"/>
      <c r="G365" s="150"/>
      <c r="H365" s="145"/>
      <c r="I365" s="106">
        <v>968.68</v>
      </c>
      <c r="J365" s="106">
        <v>1300</v>
      </c>
      <c r="K365" s="106">
        <v>629.78</v>
      </c>
      <c r="L365" s="161">
        <v>97.94</v>
      </c>
      <c r="M365" s="145"/>
      <c r="N365" s="145"/>
      <c r="O365" s="161">
        <v>727.72</v>
      </c>
      <c r="P365" s="145"/>
      <c r="Q365" s="145"/>
      <c r="R365" s="161">
        <v>572.28</v>
      </c>
      <c r="S365" s="145"/>
      <c r="U365" s="161">
        <f t="shared" si="11"/>
        <v>0.75124912251724008</v>
      </c>
      <c r="V365" s="145"/>
      <c r="W365" s="161">
        <f t="shared" si="10"/>
        <v>0.55978461538461544</v>
      </c>
      <c r="X365" s="145"/>
    </row>
    <row r="366" spans="2:24" x14ac:dyDescent="0.2">
      <c r="B366" s="102" t="s">
        <v>241</v>
      </c>
      <c r="C366" s="150" t="s">
        <v>52</v>
      </c>
      <c r="D366" s="145"/>
      <c r="E366" s="145"/>
      <c r="F366" s="145"/>
      <c r="G366" s="150"/>
      <c r="H366" s="145"/>
      <c r="I366" s="106">
        <v>968.68</v>
      </c>
      <c r="J366" s="106">
        <v>1300</v>
      </c>
      <c r="K366" s="106">
        <v>629.78</v>
      </c>
      <c r="L366" s="161">
        <v>97.94</v>
      </c>
      <c r="M366" s="145"/>
      <c r="N366" s="145"/>
      <c r="O366" s="161">
        <v>727.72</v>
      </c>
      <c r="P366" s="145"/>
      <c r="Q366" s="145"/>
      <c r="R366" s="161">
        <v>572.28</v>
      </c>
      <c r="S366" s="145"/>
      <c r="U366" s="161">
        <f t="shared" si="11"/>
        <v>0.75124912251724008</v>
      </c>
      <c r="V366" s="145"/>
      <c r="W366" s="161">
        <f t="shared" si="10"/>
        <v>0.55978461538461544</v>
      </c>
      <c r="X366" s="145"/>
    </row>
    <row r="367" spans="2:24" x14ac:dyDescent="0.2">
      <c r="B367" s="102" t="s">
        <v>247</v>
      </c>
      <c r="C367" s="150" t="s">
        <v>58</v>
      </c>
      <c r="D367" s="145"/>
      <c r="E367" s="145"/>
      <c r="F367" s="145"/>
      <c r="G367" s="150"/>
      <c r="H367" s="145"/>
      <c r="I367" s="106">
        <v>968.68</v>
      </c>
      <c r="J367" s="106">
        <v>1300</v>
      </c>
      <c r="K367" s="106">
        <v>629.78</v>
      </c>
      <c r="L367" s="161">
        <v>97.94</v>
      </c>
      <c r="M367" s="145"/>
      <c r="N367" s="145"/>
      <c r="O367" s="161">
        <v>727.72</v>
      </c>
      <c r="P367" s="145"/>
      <c r="Q367" s="145"/>
      <c r="R367" s="161">
        <v>572.28</v>
      </c>
      <c r="S367" s="145"/>
      <c r="U367" s="161">
        <f t="shared" si="11"/>
        <v>0.75124912251724008</v>
      </c>
      <c r="V367" s="145"/>
      <c r="W367" s="161">
        <f t="shared" si="10"/>
        <v>0.55978461538461544</v>
      </c>
      <c r="X367" s="145"/>
    </row>
    <row r="368" spans="2:24" x14ac:dyDescent="0.2">
      <c r="B368" s="102" t="s">
        <v>249</v>
      </c>
      <c r="C368" s="150" t="s">
        <v>60</v>
      </c>
      <c r="D368" s="145"/>
      <c r="E368" s="145"/>
      <c r="F368" s="145"/>
      <c r="G368" s="150"/>
      <c r="H368" s="145"/>
      <c r="I368" s="106">
        <v>968.68</v>
      </c>
      <c r="J368" s="106">
        <v>1300</v>
      </c>
      <c r="K368" s="106">
        <v>629.78</v>
      </c>
      <c r="L368" s="161">
        <v>97.94</v>
      </c>
      <c r="M368" s="145"/>
      <c r="N368" s="145"/>
      <c r="O368" s="161">
        <v>727.72</v>
      </c>
      <c r="P368" s="145"/>
      <c r="Q368" s="145"/>
      <c r="R368" s="161">
        <v>572.28</v>
      </c>
      <c r="S368" s="145"/>
      <c r="U368" s="161">
        <f t="shared" si="11"/>
        <v>0.75124912251724008</v>
      </c>
      <c r="V368" s="145"/>
      <c r="W368" s="161">
        <f t="shared" si="10"/>
        <v>0.55978461538461544</v>
      </c>
      <c r="X368" s="145"/>
    </row>
    <row r="369" spans="2:24" x14ac:dyDescent="0.2">
      <c r="B369" s="111" t="s">
        <v>372</v>
      </c>
      <c r="C369" s="170" t="s">
        <v>373</v>
      </c>
      <c r="D369" s="145"/>
      <c r="E369" s="145"/>
      <c r="F369" s="145"/>
      <c r="G369" s="170"/>
      <c r="H369" s="145"/>
      <c r="I369" s="112">
        <v>0</v>
      </c>
      <c r="J369" s="112">
        <v>9500</v>
      </c>
      <c r="K369" s="112">
        <v>9458.83</v>
      </c>
      <c r="L369" s="171">
        <v>0</v>
      </c>
      <c r="M369" s="145"/>
      <c r="N369" s="145"/>
      <c r="O369" s="171">
        <v>9458.83</v>
      </c>
      <c r="P369" s="145"/>
      <c r="Q369" s="145"/>
      <c r="R369" s="171">
        <v>41.17</v>
      </c>
      <c r="S369" s="145"/>
      <c r="U369" s="171" t="s">
        <v>121</v>
      </c>
      <c r="V369" s="145"/>
      <c r="W369" s="171">
        <f t="shared" si="10"/>
        <v>0.99566631578947362</v>
      </c>
      <c r="X369" s="145"/>
    </row>
    <row r="370" spans="2:24" x14ac:dyDescent="0.2">
      <c r="B370" s="127" t="s">
        <v>624</v>
      </c>
      <c r="C370" s="192" t="s">
        <v>625</v>
      </c>
      <c r="D370" s="145"/>
      <c r="E370" s="145"/>
      <c r="F370" s="145"/>
      <c r="G370" s="192"/>
      <c r="H370" s="145"/>
      <c r="I370" s="128">
        <v>0</v>
      </c>
      <c r="J370" s="128">
        <v>9500</v>
      </c>
      <c r="K370" s="128">
        <v>9458.83</v>
      </c>
      <c r="L370" s="189">
        <v>0</v>
      </c>
      <c r="M370" s="145"/>
      <c r="N370" s="145"/>
      <c r="O370" s="189">
        <v>9458.83</v>
      </c>
      <c r="P370" s="145"/>
      <c r="Q370" s="145"/>
      <c r="R370" s="189">
        <v>41.17</v>
      </c>
      <c r="S370" s="145"/>
      <c r="U370" s="189" t="s">
        <v>121</v>
      </c>
      <c r="V370" s="145"/>
      <c r="W370" s="189">
        <f t="shared" si="10"/>
        <v>0.99566631578947362</v>
      </c>
      <c r="X370" s="145"/>
    </row>
    <row r="371" spans="2:24" ht="22.5" x14ac:dyDescent="0.2">
      <c r="B371" s="129" t="s">
        <v>626</v>
      </c>
      <c r="C371" s="190" t="s">
        <v>627</v>
      </c>
      <c r="D371" s="145"/>
      <c r="E371" s="145"/>
      <c r="F371" s="145"/>
      <c r="G371" s="190"/>
      <c r="H371" s="145"/>
      <c r="I371" s="130">
        <v>0</v>
      </c>
      <c r="J371" s="130">
        <v>9500</v>
      </c>
      <c r="K371" s="130">
        <v>9458.83</v>
      </c>
      <c r="L371" s="191">
        <v>0</v>
      </c>
      <c r="M371" s="145"/>
      <c r="N371" s="145"/>
      <c r="O371" s="191">
        <v>9458.83</v>
      </c>
      <c r="P371" s="145"/>
      <c r="Q371" s="145"/>
      <c r="R371" s="191">
        <v>41.17</v>
      </c>
      <c r="S371" s="145"/>
      <c r="U371" s="191" t="s">
        <v>121</v>
      </c>
      <c r="V371" s="145"/>
      <c r="W371" s="191">
        <f t="shared" si="10"/>
        <v>0.99566631578947362</v>
      </c>
      <c r="X371" s="145"/>
    </row>
    <row r="372" spans="2:24" x14ac:dyDescent="0.2">
      <c r="B372" s="102" t="s">
        <v>172</v>
      </c>
      <c r="C372" s="150" t="s">
        <v>96</v>
      </c>
      <c r="D372" s="145"/>
      <c r="E372" s="145"/>
      <c r="F372" s="145"/>
      <c r="G372" s="150"/>
      <c r="H372" s="145"/>
      <c r="I372" s="106">
        <v>0</v>
      </c>
      <c r="J372" s="106">
        <v>9500</v>
      </c>
      <c r="K372" s="106">
        <v>9458.83</v>
      </c>
      <c r="L372" s="161">
        <v>0</v>
      </c>
      <c r="M372" s="145"/>
      <c r="N372" s="145"/>
      <c r="O372" s="161">
        <v>9458.83</v>
      </c>
      <c r="P372" s="145"/>
      <c r="Q372" s="145"/>
      <c r="R372" s="161">
        <v>41.17</v>
      </c>
      <c r="S372" s="145"/>
      <c r="U372" s="161" t="s">
        <v>121</v>
      </c>
      <c r="V372" s="145"/>
      <c r="W372" s="161">
        <f t="shared" si="10"/>
        <v>0.99566631578947362</v>
      </c>
      <c r="X372" s="145"/>
    </row>
    <row r="373" spans="2:24" x14ac:dyDescent="0.2">
      <c r="B373" s="102" t="s">
        <v>241</v>
      </c>
      <c r="C373" s="150" t="s">
        <v>52</v>
      </c>
      <c r="D373" s="145"/>
      <c r="E373" s="145"/>
      <c r="F373" s="145"/>
      <c r="G373" s="150"/>
      <c r="H373" s="145"/>
      <c r="I373" s="106">
        <v>0</v>
      </c>
      <c r="J373" s="106">
        <v>9500</v>
      </c>
      <c r="K373" s="106">
        <v>9458.83</v>
      </c>
      <c r="L373" s="161">
        <v>0</v>
      </c>
      <c r="M373" s="145"/>
      <c r="N373" s="145"/>
      <c r="O373" s="161">
        <v>9458.83</v>
      </c>
      <c r="P373" s="145"/>
      <c r="Q373" s="145"/>
      <c r="R373" s="161">
        <v>41.17</v>
      </c>
      <c r="S373" s="145"/>
      <c r="U373" s="161" t="s">
        <v>121</v>
      </c>
      <c r="V373" s="145"/>
      <c r="W373" s="161">
        <f t="shared" si="10"/>
        <v>0.99566631578947362</v>
      </c>
      <c r="X373" s="145"/>
    </row>
    <row r="374" spans="2:24" x14ac:dyDescent="0.2">
      <c r="B374" s="102" t="s">
        <v>255</v>
      </c>
      <c r="C374" s="150" t="s">
        <v>65</v>
      </c>
      <c r="D374" s="145"/>
      <c r="E374" s="145"/>
      <c r="F374" s="145"/>
      <c r="G374" s="150"/>
      <c r="H374" s="145"/>
      <c r="I374" s="106">
        <v>0</v>
      </c>
      <c r="J374" s="106">
        <v>9500</v>
      </c>
      <c r="K374" s="106">
        <v>9458.83</v>
      </c>
      <c r="L374" s="161">
        <v>0</v>
      </c>
      <c r="M374" s="145"/>
      <c r="N374" s="145"/>
      <c r="O374" s="161">
        <v>9458.83</v>
      </c>
      <c r="P374" s="145"/>
      <c r="Q374" s="145"/>
      <c r="R374" s="161">
        <v>41.17</v>
      </c>
      <c r="S374" s="145"/>
      <c r="U374" s="161" t="s">
        <v>121</v>
      </c>
      <c r="V374" s="145"/>
      <c r="W374" s="161">
        <f t="shared" si="10"/>
        <v>0.99566631578947362</v>
      </c>
      <c r="X374" s="145"/>
    </row>
    <row r="375" spans="2:24" ht="22.5" customHeight="1" x14ac:dyDescent="0.2">
      <c r="B375" s="102" t="s">
        <v>257</v>
      </c>
      <c r="C375" s="150" t="s">
        <v>258</v>
      </c>
      <c r="D375" s="145"/>
      <c r="E375" s="145"/>
      <c r="F375" s="145"/>
      <c r="G375" s="150"/>
      <c r="H375" s="145"/>
      <c r="I375" s="106">
        <v>0</v>
      </c>
      <c r="J375" s="106">
        <v>9500</v>
      </c>
      <c r="K375" s="106">
        <v>9458.83</v>
      </c>
      <c r="L375" s="161">
        <v>0</v>
      </c>
      <c r="M375" s="145"/>
      <c r="N375" s="145"/>
      <c r="O375" s="161">
        <v>9458.83</v>
      </c>
      <c r="P375" s="145"/>
      <c r="Q375" s="145"/>
      <c r="R375" s="161">
        <v>41.17</v>
      </c>
      <c r="S375" s="145"/>
      <c r="U375" s="161" t="s">
        <v>121</v>
      </c>
      <c r="V375" s="145"/>
      <c r="W375" s="161">
        <f t="shared" si="10"/>
        <v>0.99566631578947362</v>
      </c>
      <c r="X375" s="145"/>
    </row>
    <row r="376" spans="2:24" x14ac:dyDescent="0.2">
      <c r="B376" s="109" t="s">
        <v>374</v>
      </c>
      <c r="C376" s="172" t="s">
        <v>375</v>
      </c>
      <c r="D376" s="145"/>
      <c r="E376" s="145"/>
      <c r="F376" s="145"/>
      <c r="G376" s="172"/>
      <c r="H376" s="145"/>
      <c r="I376" s="110">
        <v>20978.75</v>
      </c>
      <c r="J376" s="110">
        <v>0</v>
      </c>
      <c r="K376" s="110">
        <v>805.34</v>
      </c>
      <c r="L376" s="169">
        <v>9491.9500000000007</v>
      </c>
      <c r="M376" s="145"/>
      <c r="N376" s="145"/>
      <c r="O376" s="169">
        <v>10297.290000000001</v>
      </c>
      <c r="P376" s="145"/>
      <c r="Q376" s="145"/>
      <c r="R376" s="169">
        <v>-10297.290000000001</v>
      </c>
      <c r="S376" s="145"/>
      <c r="U376" s="169">
        <f t="shared" ref="U376:U385" si="12">O376/I376</f>
        <v>0.49084383006613841</v>
      </c>
      <c r="V376" s="145"/>
      <c r="W376" s="169" t="s">
        <v>121</v>
      </c>
      <c r="X376" s="145"/>
    </row>
    <row r="377" spans="2:24" x14ac:dyDescent="0.2">
      <c r="B377" s="111" t="s">
        <v>376</v>
      </c>
      <c r="C377" s="170" t="s">
        <v>375</v>
      </c>
      <c r="D377" s="145"/>
      <c r="E377" s="145"/>
      <c r="F377" s="145"/>
      <c r="G377" s="170"/>
      <c r="H377" s="145"/>
      <c r="I377" s="112">
        <v>20978.75</v>
      </c>
      <c r="J377" s="112">
        <v>0</v>
      </c>
      <c r="K377" s="112">
        <v>805.34</v>
      </c>
      <c r="L377" s="171">
        <v>9491.9500000000007</v>
      </c>
      <c r="M377" s="145"/>
      <c r="N377" s="145"/>
      <c r="O377" s="171">
        <v>10297.290000000001</v>
      </c>
      <c r="P377" s="145"/>
      <c r="Q377" s="145"/>
      <c r="R377" s="171">
        <v>-10297.290000000001</v>
      </c>
      <c r="S377" s="145"/>
      <c r="U377" s="171">
        <f t="shared" si="12"/>
        <v>0.49084383006613841</v>
      </c>
      <c r="V377" s="145"/>
      <c r="W377" s="171" t="s">
        <v>121</v>
      </c>
      <c r="X377" s="145"/>
    </row>
    <row r="378" spans="2:24" x14ac:dyDescent="0.2">
      <c r="B378" s="127" t="s">
        <v>624</v>
      </c>
      <c r="C378" s="192" t="s">
        <v>625</v>
      </c>
      <c r="D378" s="145"/>
      <c r="E378" s="145"/>
      <c r="F378" s="145"/>
      <c r="G378" s="192"/>
      <c r="H378" s="145"/>
      <c r="I378" s="128">
        <v>20978.75</v>
      </c>
      <c r="J378" s="128">
        <v>0</v>
      </c>
      <c r="K378" s="128">
        <v>805.34</v>
      </c>
      <c r="L378" s="189">
        <v>9491.9500000000007</v>
      </c>
      <c r="M378" s="145"/>
      <c r="N378" s="145"/>
      <c r="O378" s="189">
        <v>10297.290000000001</v>
      </c>
      <c r="P378" s="145"/>
      <c r="Q378" s="145"/>
      <c r="R378" s="189">
        <v>-10297.290000000001</v>
      </c>
      <c r="S378" s="145"/>
      <c r="U378" s="189">
        <f t="shared" si="12"/>
        <v>0.49084383006613841</v>
      </c>
      <c r="V378" s="145"/>
      <c r="W378" s="189" t="s">
        <v>121</v>
      </c>
      <c r="X378" s="145"/>
    </row>
    <row r="379" spans="2:24" ht="22.5" x14ac:dyDescent="0.2">
      <c r="B379" s="129" t="s">
        <v>626</v>
      </c>
      <c r="C379" s="190" t="s">
        <v>627</v>
      </c>
      <c r="D379" s="145"/>
      <c r="E379" s="145"/>
      <c r="F379" s="145"/>
      <c r="G379" s="190"/>
      <c r="H379" s="145"/>
      <c r="I379" s="130">
        <v>20978.75</v>
      </c>
      <c r="J379" s="130">
        <v>0</v>
      </c>
      <c r="K379" s="130">
        <v>805.34</v>
      </c>
      <c r="L379" s="191">
        <v>9491.9500000000007</v>
      </c>
      <c r="M379" s="145"/>
      <c r="N379" s="145"/>
      <c r="O379" s="191">
        <v>10297.290000000001</v>
      </c>
      <c r="P379" s="145"/>
      <c r="Q379" s="145"/>
      <c r="R379" s="191">
        <v>-10297.290000000001</v>
      </c>
      <c r="S379" s="145"/>
      <c r="U379" s="191">
        <f t="shared" si="12"/>
        <v>0.49084383006613841</v>
      </c>
      <c r="V379" s="145"/>
      <c r="W379" s="191" t="s">
        <v>121</v>
      </c>
      <c r="X379" s="145"/>
    </row>
    <row r="380" spans="2:24" x14ac:dyDescent="0.2">
      <c r="B380" s="102" t="s">
        <v>172</v>
      </c>
      <c r="C380" s="150" t="s">
        <v>96</v>
      </c>
      <c r="D380" s="145"/>
      <c r="E380" s="145"/>
      <c r="F380" s="145"/>
      <c r="G380" s="150"/>
      <c r="H380" s="145"/>
      <c r="I380" s="106">
        <v>5472.25</v>
      </c>
      <c r="J380" s="106">
        <v>0</v>
      </c>
      <c r="K380" s="106">
        <v>1</v>
      </c>
      <c r="L380" s="161">
        <v>9491.9500000000007</v>
      </c>
      <c r="M380" s="145"/>
      <c r="N380" s="145"/>
      <c r="O380" s="161">
        <v>9492.9500000000007</v>
      </c>
      <c r="P380" s="145"/>
      <c r="Q380" s="145"/>
      <c r="R380" s="161">
        <v>-9492.9500000000007</v>
      </c>
      <c r="S380" s="145"/>
      <c r="U380" s="161">
        <f t="shared" si="12"/>
        <v>1.7347434784595004</v>
      </c>
      <c r="V380" s="145"/>
      <c r="W380" s="161" t="s">
        <v>121</v>
      </c>
      <c r="X380" s="145"/>
    </row>
    <row r="381" spans="2:24" x14ac:dyDescent="0.2">
      <c r="B381" s="102" t="s">
        <v>241</v>
      </c>
      <c r="C381" s="150" t="s">
        <v>52</v>
      </c>
      <c r="D381" s="145"/>
      <c r="E381" s="145"/>
      <c r="F381" s="145"/>
      <c r="G381" s="150"/>
      <c r="H381" s="145"/>
      <c r="I381" s="106">
        <v>5472.25</v>
      </c>
      <c r="J381" s="106">
        <v>0</v>
      </c>
      <c r="K381" s="106">
        <v>1</v>
      </c>
      <c r="L381" s="161">
        <v>9465.02</v>
      </c>
      <c r="M381" s="145"/>
      <c r="N381" s="145"/>
      <c r="O381" s="161">
        <v>9466.02</v>
      </c>
      <c r="P381" s="145"/>
      <c r="Q381" s="145"/>
      <c r="R381" s="161">
        <v>-9466.02</v>
      </c>
      <c r="S381" s="145"/>
      <c r="U381" s="161">
        <f t="shared" si="12"/>
        <v>1.7298222851660652</v>
      </c>
      <c r="V381" s="145"/>
      <c r="W381" s="161" t="s">
        <v>121</v>
      </c>
      <c r="X381" s="145"/>
    </row>
    <row r="382" spans="2:24" x14ac:dyDescent="0.2">
      <c r="B382" s="102" t="s">
        <v>242</v>
      </c>
      <c r="C382" s="150" t="s">
        <v>53</v>
      </c>
      <c r="D382" s="145"/>
      <c r="E382" s="145"/>
      <c r="F382" s="145"/>
      <c r="G382" s="150"/>
      <c r="H382" s="145"/>
      <c r="I382" s="106">
        <v>1620.84</v>
      </c>
      <c r="J382" s="106">
        <v>0</v>
      </c>
      <c r="K382" s="106">
        <v>0</v>
      </c>
      <c r="L382" s="161">
        <v>6282.54</v>
      </c>
      <c r="M382" s="145"/>
      <c r="N382" s="145"/>
      <c r="O382" s="161">
        <v>6282.54</v>
      </c>
      <c r="P382" s="145"/>
      <c r="Q382" s="145"/>
      <c r="R382" s="161">
        <v>-6282.54</v>
      </c>
      <c r="S382" s="145"/>
      <c r="U382" s="161">
        <f t="shared" si="12"/>
        <v>3.8761012808173541</v>
      </c>
      <c r="V382" s="145"/>
      <c r="W382" s="161" t="s">
        <v>121</v>
      </c>
      <c r="X382" s="145"/>
    </row>
    <row r="383" spans="2:24" x14ac:dyDescent="0.2">
      <c r="B383" s="102" t="s">
        <v>243</v>
      </c>
      <c r="C383" s="150" t="s">
        <v>54</v>
      </c>
      <c r="D383" s="145"/>
      <c r="E383" s="145"/>
      <c r="F383" s="145"/>
      <c r="G383" s="150"/>
      <c r="H383" s="145"/>
      <c r="I383" s="106">
        <v>1222.68</v>
      </c>
      <c r="J383" s="106">
        <v>0</v>
      </c>
      <c r="K383" s="106">
        <v>0</v>
      </c>
      <c r="L383" s="161">
        <v>4160</v>
      </c>
      <c r="M383" s="145"/>
      <c r="N383" s="145"/>
      <c r="O383" s="161">
        <v>4160</v>
      </c>
      <c r="P383" s="145"/>
      <c r="Q383" s="145"/>
      <c r="R383" s="161">
        <v>-4160</v>
      </c>
      <c r="S383" s="145"/>
      <c r="U383" s="161">
        <f t="shared" si="12"/>
        <v>3.4023620244054045</v>
      </c>
      <c r="V383" s="145"/>
      <c r="W383" s="161" t="s">
        <v>121</v>
      </c>
      <c r="X383" s="145"/>
    </row>
    <row r="384" spans="2:24" x14ac:dyDescent="0.2">
      <c r="B384" s="102" t="s">
        <v>245</v>
      </c>
      <c r="C384" s="150" t="s">
        <v>56</v>
      </c>
      <c r="D384" s="145"/>
      <c r="E384" s="145"/>
      <c r="F384" s="145"/>
      <c r="G384" s="150"/>
      <c r="H384" s="145"/>
      <c r="I384" s="106">
        <v>398.17</v>
      </c>
      <c r="J384" s="106">
        <v>0</v>
      </c>
      <c r="K384" s="106">
        <v>0</v>
      </c>
      <c r="L384" s="161">
        <v>2122.54</v>
      </c>
      <c r="M384" s="145"/>
      <c r="N384" s="145"/>
      <c r="O384" s="161">
        <v>2122.54</v>
      </c>
      <c r="P384" s="145"/>
      <c r="Q384" s="145"/>
      <c r="R384" s="161">
        <v>-2122.54</v>
      </c>
      <c r="S384" s="145"/>
      <c r="U384" s="161">
        <f t="shared" si="12"/>
        <v>5.3307381269307079</v>
      </c>
      <c r="V384" s="145"/>
      <c r="W384" s="161" t="s">
        <v>121</v>
      </c>
      <c r="X384" s="145"/>
    </row>
    <row r="385" spans="2:24" x14ac:dyDescent="0.2">
      <c r="B385" s="102" t="s">
        <v>247</v>
      </c>
      <c r="C385" s="150" t="s">
        <v>58</v>
      </c>
      <c r="D385" s="145"/>
      <c r="E385" s="145"/>
      <c r="F385" s="145"/>
      <c r="G385" s="150"/>
      <c r="H385" s="145"/>
      <c r="I385" s="106">
        <v>3851.41</v>
      </c>
      <c r="J385" s="106">
        <v>0</v>
      </c>
      <c r="K385" s="106">
        <v>1</v>
      </c>
      <c r="L385" s="161">
        <v>3182.48</v>
      </c>
      <c r="M385" s="145"/>
      <c r="N385" s="145"/>
      <c r="O385" s="161">
        <v>3183.48</v>
      </c>
      <c r="P385" s="145"/>
      <c r="Q385" s="145"/>
      <c r="R385" s="161">
        <v>-3183.48</v>
      </c>
      <c r="S385" s="145"/>
      <c r="U385" s="161">
        <f t="shared" si="12"/>
        <v>0.8265752023284979</v>
      </c>
      <c r="V385" s="145"/>
      <c r="W385" s="161" t="s">
        <v>121</v>
      </c>
      <c r="X385" s="145"/>
    </row>
    <row r="386" spans="2:24" x14ac:dyDescent="0.2">
      <c r="B386" s="102" t="s">
        <v>248</v>
      </c>
      <c r="C386" s="150" t="s">
        <v>59</v>
      </c>
      <c r="D386" s="145"/>
      <c r="E386" s="145"/>
      <c r="F386" s="145"/>
      <c r="G386" s="150"/>
      <c r="H386" s="145"/>
      <c r="I386" s="106">
        <v>0</v>
      </c>
      <c r="J386" s="106">
        <v>0</v>
      </c>
      <c r="K386" s="106">
        <v>1</v>
      </c>
      <c r="L386" s="161">
        <v>1066.1500000000001</v>
      </c>
      <c r="M386" s="145"/>
      <c r="N386" s="145"/>
      <c r="O386" s="161">
        <v>1067.1500000000001</v>
      </c>
      <c r="P386" s="145"/>
      <c r="Q386" s="145"/>
      <c r="R386" s="161">
        <v>-1067.1500000000001</v>
      </c>
      <c r="S386" s="145"/>
      <c r="U386" s="161" t="s">
        <v>121</v>
      </c>
      <c r="V386" s="145"/>
      <c r="W386" s="161" t="s">
        <v>121</v>
      </c>
      <c r="X386" s="145"/>
    </row>
    <row r="387" spans="2:24" x14ac:dyDescent="0.2">
      <c r="B387" s="102" t="s">
        <v>249</v>
      </c>
      <c r="C387" s="150" t="s">
        <v>60</v>
      </c>
      <c r="D387" s="145"/>
      <c r="E387" s="145"/>
      <c r="F387" s="145"/>
      <c r="G387" s="150"/>
      <c r="H387" s="145"/>
      <c r="I387" s="106">
        <v>1539.2</v>
      </c>
      <c r="J387" s="106">
        <v>0</v>
      </c>
      <c r="K387" s="106">
        <v>0</v>
      </c>
      <c r="L387" s="161">
        <v>100</v>
      </c>
      <c r="M387" s="145"/>
      <c r="N387" s="145"/>
      <c r="O387" s="161">
        <v>100</v>
      </c>
      <c r="P387" s="145"/>
      <c r="Q387" s="145"/>
      <c r="R387" s="161">
        <v>-100</v>
      </c>
      <c r="S387" s="145"/>
      <c r="U387" s="161">
        <f>O387/I387</f>
        <v>6.4968814968814972E-2</v>
      </c>
      <c r="V387" s="145"/>
      <c r="W387" s="161" t="s">
        <v>121</v>
      </c>
      <c r="X387" s="145"/>
    </row>
    <row r="388" spans="2:24" ht="24" customHeight="1" x14ac:dyDescent="0.2">
      <c r="B388" s="102" t="s">
        <v>251</v>
      </c>
      <c r="C388" s="150" t="s">
        <v>252</v>
      </c>
      <c r="D388" s="145"/>
      <c r="E388" s="145"/>
      <c r="F388" s="145"/>
      <c r="G388" s="150"/>
      <c r="H388" s="145"/>
      <c r="I388" s="106">
        <v>181.15</v>
      </c>
      <c r="J388" s="106">
        <v>0</v>
      </c>
      <c r="K388" s="106">
        <v>0</v>
      </c>
      <c r="L388" s="161">
        <v>0</v>
      </c>
      <c r="M388" s="145"/>
      <c r="N388" s="145"/>
      <c r="O388" s="161">
        <v>0</v>
      </c>
      <c r="P388" s="145"/>
      <c r="Q388" s="145"/>
      <c r="R388" s="161">
        <v>0</v>
      </c>
      <c r="S388" s="145"/>
      <c r="U388" s="161">
        <f>O388/I388</f>
        <v>0</v>
      </c>
      <c r="V388" s="145"/>
      <c r="W388" s="161" t="s">
        <v>121</v>
      </c>
      <c r="X388" s="145"/>
    </row>
    <row r="389" spans="2:24" x14ac:dyDescent="0.2">
      <c r="B389" s="102" t="s">
        <v>253</v>
      </c>
      <c r="C389" s="150" t="s">
        <v>63</v>
      </c>
      <c r="D389" s="145"/>
      <c r="E389" s="145"/>
      <c r="F389" s="145"/>
      <c r="G389" s="150"/>
      <c r="H389" s="145"/>
      <c r="I389" s="106">
        <v>2131.06</v>
      </c>
      <c r="J389" s="106">
        <v>0</v>
      </c>
      <c r="K389" s="106">
        <v>0</v>
      </c>
      <c r="L389" s="161">
        <v>2016.33</v>
      </c>
      <c r="M389" s="145"/>
      <c r="N389" s="145"/>
      <c r="O389" s="161">
        <v>2016.33</v>
      </c>
      <c r="P389" s="145"/>
      <c r="Q389" s="145"/>
      <c r="R389" s="161">
        <v>-2016.33</v>
      </c>
      <c r="S389" s="145"/>
      <c r="U389" s="161">
        <f>O389/I389</f>
        <v>0.94616294238547949</v>
      </c>
      <c r="V389" s="145"/>
      <c r="W389" s="161" t="s">
        <v>121</v>
      </c>
      <c r="X389" s="145"/>
    </row>
    <row r="390" spans="2:24" x14ac:dyDescent="0.2">
      <c r="B390" s="102" t="s">
        <v>255</v>
      </c>
      <c r="C390" s="150" t="s">
        <v>65</v>
      </c>
      <c r="D390" s="145"/>
      <c r="E390" s="145"/>
      <c r="F390" s="145"/>
      <c r="G390" s="150"/>
      <c r="H390" s="145"/>
      <c r="I390" s="106">
        <v>0</v>
      </c>
      <c r="J390" s="106">
        <v>0</v>
      </c>
      <c r="K390" s="106">
        <v>0</v>
      </c>
      <c r="L390" s="161">
        <v>0</v>
      </c>
      <c r="M390" s="145"/>
      <c r="N390" s="145"/>
      <c r="O390" s="161">
        <v>0</v>
      </c>
      <c r="P390" s="145"/>
      <c r="Q390" s="145"/>
      <c r="R390" s="161">
        <v>0</v>
      </c>
      <c r="S390" s="145"/>
      <c r="U390" s="161" t="s">
        <v>121</v>
      </c>
      <c r="V390" s="145"/>
      <c r="W390" s="161" t="s">
        <v>121</v>
      </c>
      <c r="X390" s="145"/>
    </row>
    <row r="391" spans="2:24" x14ac:dyDescent="0.2">
      <c r="B391" s="102" t="s">
        <v>266</v>
      </c>
      <c r="C391" s="150" t="s">
        <v>74</v>
      </c>
      <c r="D391" s="145"/>
      <c r="E391" s="145"/>
      <c r="F391" s="145"/>
      <c r="G391" s="150"/>
      <c r="H391" s="145"/>
      <c r="I391" s="106">
        <v>0</v>
      </c>
      <c r="J391" s="106">
        <v>0</v>
      </c>
      <c r="K391" s="106">
        <v>0</v>
      </c>
      <c r="L391" s="161">
        <v>0</v>
      </c>
      <c r="M391" s="145"/>
      <c r="N391" s="145"/>
      <c r="O391" s="161">
        <v>0</v>
      </c>
      <c r="P391" s="145"/>
      <c r="Q391" s="145"/>
      <c r="R391" s="161">
        <v>0</v>
      </c>
      <c r="S391" s="145"/>
      <c r="U391" s="161" t="s">
        <v>121</v>
      </c>
      <c r="V391" s="145"/>
      <c r="W391" s="161" t="s">
        <v>121</v>
      </c>
      <c r="X391" s="145"/>
    </row>
    <row r="392" spans="2:24" x14ac:dyDescent="0.2">
      <c r="B392" s="102" t="s">
        <v>278</v>
      </c>
      <c r="C392" s="150" t="s">
        <v>84</v>
      </c>
      <c r="D392" s="145"/>
      <c r="E392" s="145"/>
      <c r="F392" s="145"/>
      <c r="G392" s="150"/>
      <c r="H392" s="145"/>
      <c r="I392" s="106">
        <v>0</v>
      </c>
      <c r="J392" s="106">
        <v>0</v>
      </c>
      <c r="K392" s="106">
        <v>0</v>
      </c>
      <c r="L392" s="161">
        <v>26.93</v>
      </c>
      <c r="M392" s="145"/>
      <c r="N392" s="145"/>
      <c r="O392" s="161">
        <v>26.93</v>
      </c>
      <c r="P392" s="145"/>
      <c r="Q392" s="145"/>
      <c r="R392" s="161">
        <v>-26.93</v>
      </c>
      <c r="S392" s="145"/>
      <c r="U392" s="161" t="s">
        <v>121</v>
      </c>
      <c r="V392" s="145"/>
      <c r="W392" s="161" t="s">
        <v>121</v>
      </c>
      <c r="X392" s="145"/>
    </row>
    <row r="393" spans="2:24" x14ac:dyDescent="0.2">
      <c r="B393" s="102" t="s">
        <v>279</v>
      </c>
      <c r="C393" s="150" t="s">
        <v>280</v>
      </c>
      <c r="D393" s="145"/>
      <c r="E393" s="145"/>
      <c r="F393" s="145"/>
      <c r="G393" s="150"/>
      <c r="H393" s="145"/>
      <c r="I393" s="106">
        <v>0</v>
      </c>
      <c r="J393" s="106">
        <v>0</v>
      </c>
      <c r="K393" s="106">
        <v>0</v>
      </c>
      <c r="L393" s="161">
        <v>26.93</v>
      </c>
      <c r="M393" s="145"/>
      <c r="N393" s="145"/>
      <c r="O393" s="161">
        <v>26.93</v>
      </c>
      <c r="P393" s="145"/>
      <c r="Q393" s="145"/>
      <c r="R393" s="161">
        <v>-26.93</v>
      </c>
      <c r="S393" s="145"/>
      <c r="U393" s="161" t="s">
        <v>121</v>
      </c>
      <c r="V393" s="145"/>
      <c r="W393" s="161" t="s">
        <v>121</v>
      </c>
      <c r="X393" s="145"/>
    </row>
    <row r="394" spans="2:24" ht="26.25" customHeight="1" x14ac:dyDescent="0.2">
      <c r="B394" s="102" t="s">
        <v>282</v>
      </c>
      <c r="C394" s="150" t="s">
        <v>283</v>
      </c>
      <c r="D394" s="145"/>
      <c r="E394" s="145"/>
      <c r="F394" s="145"/>
      <c r="G394" s="150"/>
      <c r="H394" s="145"/>
      <c r="I394" s="106">
        <v>0</v>
      </c>
      <c r="J394" s="106">
        <v>0</v>
      </c>
      <c r="K394" s="106">
        <v>0</v>
      </c>
      <c r="L394" s="161">
        <v>26.93</v>
      </c>
      <c r="M394" s="145"/>
      <c r="N394" s="145"/>
      <c r="O394" s="161">
        <v>26.93</v>
      </c>
      <c r="P394" s="145"/>
      <c r="Q394" s="145"/>
      <c r="R394" s="161">
        <v>-26.93</v>
      </c>
      <c r="S394" s="145"/>
      <c r="U394" s="161" t="s">
        <v>121</v>
      </c>
      <c r="V394" s="145"/>
      <c r="W394" s="161" t="s">
        <v>121</v>
      </c>
      <c r="X394" s="145"/>
    </row>
    <row r="395" spans="2:24" x14ac:dyDescent="0.2">
      <c r="B395" s="102" t="s">
        <v>173</v>
      </c>
      <c r="C395" s="150" t="s">
        <v>174</v>
      </c>
      <c r="D395" s="145"/>
      <c r="E395" s="145"/>
      <c r="F395" s="145"/>
      <c r="G395" s="150"/>
      <c r="H395" s="145"/>
      <c r="I395" s="106">
        <v>15506.5</v>
      </c>
      <c r="J395" s="106">
        <v>0</v>
      </c>
      <c r="K395" s="106">
        <v>804.34</v>
      </c>
      <c r="L395" s="161">
        <v>0</v>
      </c>
      <c r="M395" s="145"/>
      <c r="N395" s="145"/>
      <c r="O395" s="161">
        <v>804.34</v>
      </c>
      <c r="P395" s="145"/>
      <c r="Q395" s="145"/>
      <c r="R395" s="161">
        <v>-804.34</v>
      </c>
      <c r="S395" s="145"/>
      <c r="U395" s="161">
        <f>O395/I395</f>
        <v>5.1871150807725794E-2</v>
      </c>
      <c r="V395" s="145"/>
      <c r="W395" s="161" t="s">
        <v>121</v>
      </c>
      <c r="X395" s="145"/>
    </row>
    <row r="396" spans="2:24" ht="26.25" customHeight="1" x14ac:dyDescent="0.2">
      <c r="B396" s="102" t="s">
        <v>298</v>
      </c>
      <c r="C396" s="150" t="s">
        <v>97</v>
      </c>
      <c r="D396" s="145"/>
      <c r="E396" s="145"/>
      <c r="F396" s="145"/>
      <c r="G396" s="150"/>
      <c r="H396" s="145"/>
      <c r="I396" s="106">
        <v>1060.72</v>
      </c>
      <c r="J396" s="106">
        <v>0</v>
      </c>
      <c r="K396" s="106">
        <v>0</v>
      </c>
      <c r="L396" s="161">
        <v>0</v>
      </c>
      <c r="M396" s="145"/>
      <c r="N396" s="145"/>
      <c r="O396" s="161">
        <v>0</v>
      </c>
      <c r="P396" s="145"/>
      <c r="Q396" s="145"/>
      <c r="R396" s="161">
        <v>0</v>
      </c>
      <c r="S396" s="145"/>
      <c r="U396" s="161">
        <f>O396/I396</f>
        <v>0</v>
      </c>
      <c r="V396" s="145"/>
      <c r="W396" s="161" t="s">
        <v>121</v>
      </c>
      <c r="X396" s="145"/>
    </row>
    <row r="397" spans="2:24" x14ac:dyDescent="0.2">
      <c r="B397" s="102" t="s">
        <v>299</v>
      </c>
      <c r="C397" s="150" t="s">
        <v>300</v>
      </c>
      <c r="D397" s="145"/>
      <c r="E397" s="145"/>
      <c r="F397" s="145"/>
      <c r="G397" s="150"/>
      <c r="H397" s="145"/>
      <c r="I397" s="106">
        <v>1060.72</v>
      </c>
      <c r="J397" s="106">
        <v>0</v>
      </c>
      <c r="K397" s="106">
        <v>0</v>
      </c>
      <c r="L397" s="161">
        <v>0</v>
      </c>
      <c r="M397" s="145"/>
      <c r="N397" s="145"/>
      <c r="O397" s="161">
        <v>0</v>
      </c>
      <c r="P397" s="145"/>
      <c r="Q397" s="145"/>
      <c r="R397" s="161">
        <v>0</v>
      </c>
      <c r="S397" s="145"/>
      <c r="U397" s="161">
        <f t="shared" ref="U397:U406" si="13">O397/I397</f>
        <v>0</v>
      </c>
      <c r="V397" s="145"/>
      <c r="W397" s="161" t="s">
        <v>121</v>
      </c>
      <c r="X397" s="145"/>
    </row>
    <row r="398" spans="2:24" x14ac:dyDescent="0.2">
      <c r="B398" s="102" t="s">
        <v>301</v>
      </c>
      <c r="C398" s="150" t="s">
        <v>98</v>
      </c>
      <c r="D398" s="145"/>
      <c r="E398" s="145"/>
      <c r="F398" s="145"/>
      <c r="G398" s="150"/>
      <c r="H398" s="145"/>
      <c r="I398" s="106">
        <v>1060.72</v>
      </c>
      <c r="J398" s="106">
        <v>0</v>
      </c>
      <c r="K398" s="106">
        <v>0</v>
      </c>
      <c r="L398" s="161">
        <v>0</v>
      </c>
      <c r="M398" s="145"/>
      <c r="N398" s="145"/>
      <c r="O398" s="161">
        <v>0</v>
      </c>
      <c r="P398" s="145"/>
      <c r="Q398" s="145"/>
      <c r="R398" s="161">
        <v>0</v>
      </c>
      <c r="S398" s="145"/>
      <c r="U398" s="161">
        <f t="shared" si="13"/>
        <v>0</v>
      </c>
      <c r="V398" s="145"/>
      <c r="W398" s="161" t="s">
        <v>121</v>
      </c>
      <c r="X398" s="145"/>
    </row>
    <row r="399" spans="2:24" ht="24.75" customHeight="1" x14ac:dyDescent="0.2">
      <c r="B399" s="102" t="s">
        <v>302</v>
      </c>
      <c r="C399" s="150" t="s">
        <v>99</v>
      </c>
      <c r="D399" s="145"/>
      <c r="E399" s="145"/>
      <c r="F399" s="145"/>
      <c r="G399" s="150"/>
      <c r="H399" s="145"/>
      <c r="I399" s="106">
        <v>14445.78</v>
      </c>
      <c r="J399" s="106">
        <v>0</v>
      </c>
      <c r="K399" s="106">
        <v>804.34</v>
      </c>
      <c r="L399" s="161">
        <v>0</v>
      </c>
      <c r="M399" s="145"/>
      <c r="N399" s="145"/>
      <c r="O399" s="161">
        <v>804.34</v>
      </c>
      <c r="P399" s="145"/>
      <c r="Q399" s="145"/>
      <c r="R399" s="161">
        <v>-804.34</v>
      </c>
      <c r="S399" s="145"/>
      <c r="U399" s="161">
        <f t="shared" si="13"/>
        <v>5.5679928671210556E-2</v>
      </c>
      <c r="V399" s="145"/>
      <c r="W399" s="161" t="s">
        <v>121</v>
      </c>
      <c r="X399" s="145"/>
    </row>
    <row r="400" spans="2:24" x14ac:dyDescent="0.2">
      <c r="B400" s="102" t="s">
        <v>304</v>
      </c>
      <c r="C400" s="150" t="s">
        <v>305</v>
      </c>
      <c r="D400" s="145"/>
      <c r="E400" s="145"/>
      <c r="F400" s="145"/>
      <c r="G400" s="150"/>
      <c r="H400" s="145"/>
      <c r="I400" s="106">
        <v>2633.45</v>
      </c>
      <c r="J400" s="106">
        <v>0</v>
      </c>
      <c r="K400" s="106">
        <v>796.34</v>
      </c>
      <c r="L400" s="161">
        <v>0</v>
      </c>
      <c r="M400" s="145"/>
      <c r="N400" s="145"/>
      <c r="O400" s="161">
        <v>796.34</v>
      </c>
      <c r="P400" s="145"/>
      <c r="Q400" s="145"/>
      <c r="R400" s="161">
        <v>-796.34</v>
      </c>
      <c r="S400" s="145"/>
      <c r="U400" s="161">
        <f t="shared" si="13"/>
        <v>0.30239419772541726</v>
      </c>
      <c r="V400" s="145"/>
      <c r="W400" s="161" t="s">
        <v>121</v>
      </c>
      <c r="X400" s="145"/>
    </row>
    <row r="401" spans="2:24" x14ac:dyDescent="0.2">
      <c r="B401" s="102" t="s">
        <v>306</v>
      </c>
      <c r="C401" s="150" t="s">
        <v>102</v>
      </c>
      <c r="D401" s="145"/>
      <c r="E401" s="145"/>
      <c r="F401" s="145"/>
      <c r="G401" s="150"/>
      <c r="H401" s="145"/>
      <c r="I401" s="106">
        <v>2198.64</v>
      </c>
      <c r="J401" s="106">
        <v>0</v>
      </c>
      <c r="K401" s="106">
        <v>796.34</v>
      </c>
      <c r="L401" s="161">
        <v>-796.34</v>
      </c>
      <c r="M401" s="145"/>
      <c r="N401" s="145"/>
      <c r="O401" s="161">
        <v>0</v>
      </c>
      <c r="P401" s="145"/>
      <c r="Q401" s="145"/>
      <c r="R401" s="161">
        <v>0</v>
      </c>
      <c r="S401" s="145"/>
      <c r="U401" s="161">
        <f t="shared" si="13"/>
        <v>0</v>
      </c>
      <c r="V401" s="145"/>
      <c r="W401" s="161" t="s">
        <v>121</v>
      </c>
      <c r="X401" s="145"/>
    </row>
    <row r="402" spans="2:24" x14ac:dyDescent="0.2">
      <c r="B402" s="102" t="s">
        <v>307</v>
      </c>
      <c r="C402" s="150" t="s">
        <v>103</v>
      </c>
      <c r="D402" s="145"/>
      <c r="E402" s="145"/>
      <c r="F402" s="145"/>
      <c r="G402" s="150"/>
      <c r="H402" s="145"/>
      <c r="I402" s="106">
        <v>434.81</v>
      </c>
      <c r="J402" s="106">
        <v>0</v>
      </c>
      <c r="K402" s="106">
        <v>0</v>
      </c>
      <c r="L402" s="161">
        <v>796.34</v>
      </c>
      <c r="M402" s="145"/>
      <c r="N402" s="145"/>
      <c r="O402" s="161">
        <v>796.34</v>
      </c>
      <c r="P402" s="145"/>
      <c r="Q402" s="145"/>
      <c r="R402" s="161">
        <v>-796.34</v>
      </c>
      <c r="S402" s="145"/>
      <c r="U402" s="161">
        <f t="shared" si="13"/>
        <v>1.8314666176030912</v>
      </c>
      <c r="V402" s="145"/>
      <c r="W402" s="161" t="s">
        <v>121</v>
      </c>
      <c r="X402" s="145"/>
    </row>
    <row r="403" spans="2:24" ht="28.5" customHeight="1" x14ac:dyDescent="0.2">
      <c r="B403" s="102" t="s">
        <v>313</v>
      </c>
      <c r="C403" s="150" t="s">
        <v>109</v>
      </c>
      <c r="D403" s="145"/>
      <c r="E403" s="145"/>
      <c r="F403" s="145"/>
      <c r="G403" s="150"/>
      <c r="H403" s="145"/>
      <c r="I403" s="106">
        <v>0</v>
      </c>
      <c r="J403" s="106">
        <v>0</v>
      </c>
      <c r="K403" s="106">
        <v>8</v>
      </c>
      <c r="L403" s="161">
        <v>0</v>
      </c>
      <c r="M403" s="145"/>
      <c r="N403" s="145"/>
      <c r="O403" s="161">
        <v>8</v>
      </c>
      <c r="P403" s="145"/>
      <c r="Q403" s="145"/>
      <c r="R403" s="161">
        <v>-8</v>
      </c>
      <c r="S403" s="145"/>
      <c r="U403" s="161" t="s">
        <v>121</v>
      </c>
      <c r="V403" s="145"/>
      <c r="W403" s="161" t="s">
        <v>121</v>
      </c>
      <c r="X403" s="145"/>
    </row>
    <row r="404" spans="2:24" x14ac:dyDescent="0.2">
      <c r="B404" s="102" t="s">
        <v>314</v>
      </c>
      <c r="C404" s="150" t="s">
        <v>110</v>
      </c>
      <c r="D404" s="145"/>
      <c r="E404" s="145"/>
      <c r="F404" s="145"/>
      <c r="G404" s="150"/>
      <c r="H404" s="145"/>
      <c r="I404" s="106">
        <v>0</v>
      </c>
      <c r="J404" s="106">
        <v>0</v>
      </c>
      <c r="K404" s="106">
        <v>8</v>
      </c>
      <c r="L404" s="161">
        <v>0</v>
      </c>
      <c r="M404" s="145"/>
      <c r="N404" s="145"/>
      <c r="O404" s="161">
        <v>8</v>
      </c>
      <c r="P404" s="145"/>
      <c r="Q404" s="145"/>
      <c r="R404" s="161">
        <v>-8</v>
      </c>
      <c r="S404" s="145"/>
      <c r="U404" s="161" t="s">
        <v>121</v>
      </c>
      <c r="V404" s="145"/>
      <c r="W404" s="161" t="s">
        <v>121</v>
      </c>
      <c r="X404" s="145"/>
    </row>
    <row r="405" spans="2:24" x14ac:dyDescent="0.2">
      <c r="B405" s="102" t="s">
        <v>315</v>
      </c>
      <c r="C405" s="150" t="s">
        <v>316</v>
      </c>
      <c r="D405" s="145"/>
      <c r="E405" s="145"/>
      <c r="F405" s="145"/>
      <c r="G405" s="150"/>
      <c r="H405" s="145"/>
      <c r="I405" s="106">
        <v>11812.33</v>
      </c>
      <c r="J405" s="106">
        <v>0</v>
      </c>
      <c r="K405" s="106">
        <v>0</v>
      </c>
      <c r="L405" s="161">
        <v>0</v>
      </c>
      <c r="M405" s="145"/>
      <c r="N405" s="145"/>
      <c r="O405" s="161">
        <v>0</v>
      </c>
      <c r="P405" s="145"/>
      <c r="Q405" s="145"/>
      <c r="R405" s="161">
        <v>0</v>
      </c>
      <c r="S405" s="145"/>
      <c r="U405" s="161">
        <f t="shared" si="13"/>
        <v>0</v>
      </c>
      <c r="V405" s="145"/>
      <c r="W405" s="161" t="s">
        <v>121</v>
      </c>
      <c r="X405" s="145"/>
    </row>
    <row r="406" spans="2:24" x14ac:dyDescent="0.2">
      <c r="B406" s="102" t="s">
        <v>317</v>
      </c>
      <c r="C406" s="150" t="s">
        <v>111</v>
      </c>
      <c r="D406" s="145"/>
      <c r="E406" s="145"/>
      <c r="F406" s="145"/>
      <c r="G406" s="150"/>
      <c r="H406" s="145"/>
      <c r="I406" s="106">
        <v>11812.33</v>
      </c>
      <c r="J406" s="106">
        <v>0</v>
      </c>
      <c r="K406" s="106">
        <v>0</v>
      </c>
      <c r="L406" s="161">
        <v>0</v>
      </c>
      <c r="M406" s="145"/>
      <c r="N406" s="145"/>
      <c r="O406" s="161">
        <v>0</v>
      </c>
      <c r="P406" s="145"/>
      <c r="Q406" s="145"/>
      <c r="R406" s="161">
        <v>0</v>
      </c>
      <c r="S406" s="145"/>
      <c r="U406" s="161">
        <f t="shared" si="13"/>
        <v>0</v>
      </c>
      <c r="V406" s="145"/>
      <c r="W406" s="161" t="s">
        <v>121</v>
      </c>
      <c r="X406" s="145"/>
    </row>
    <row r="407" spans="2:24" x14ac:dyDescent="0.2">
      <c r="I407" s="106"/>
    </row>
  </sheetData>
  <mergeCells count="2774">
    <mergeCell ref="B8:X8"/>
    <mergeCell ref="B10:H10"/>
    <mergeCell ref="L10:N10"/>
    <mergeCell ref="O10:Q10"/>
    <mergeCell ref="R10:S10"/>
    <mergeCell ref="U10:V10"/>
    <mergeCell ref="W10:X10"/>
    <mergeCell ref="B2:G3"/>
    <mergeCell ref="M3:O4"/>
    <mergeCell ref="Q3:R4"/>
    <mergeCell ref="B4:E5"/>
    <mergeCell ref="B6:D6"/>
    <mergeCell ref="B7:X7"/>
    <mergeCell ref="W13:X13"/>
    <mergeCell ref="C14:F14"/>
    <mergeCell ref="G14:H14"/>
    <mergeCell ref="L14:N14"/>
    <mergeCell ref="O14:Q14"/>
    <mergeCell ref="R14:S14"/>
    <mergeCell ref="U14:V14"/>
    <mergeCell ref="W14:X14"/>
    <mergeCell ref="C13:F13"/>
    <mergeCell ref="G13:H13"/>
    <mergeCell ref="L13:N13"/>
    <mergeCell ref="O13:Q13"/>
    <mergeCell ref="R13:S13"/>
    <mergeCell ref="U13:V13"/>
    <mergeCell ref="W11:X11"/>
    <mergeCell ref="C12:F12"/>
    <mergeCell ref="G12:H12"/>
    <mergeCell ref="L12:N12"/>
    <mergeCell ref="O12:Q12"/>
    <mergeCell ref="R12:S12"/>
    <mergeCell ref="U12:V12"/>
    <mergeCell ref="W12:X12"/>
    <mergeCell ref="C11:F11"/>
    <mergeCell ref="G11:H11"/>
    <mergeCell ref="L11:N11"/>
    <mergeCell ref="O11:Q11"/>
    <mergeCell ref="R11:S11"/>
    <mergeCell ref="U11:V11"/>
    <mergeCell ref="W17:X17"/>
    <mergeCell ref="C18:F18"/>
    <mergeCell ref="G18:H18"/>
    <mergeCell ref="L18:N18"/>
    <mergeCell ref="O18:Q18"/>
    <mergeCell ref="R18:S18"/>
    <mergeCell ref="U18:V18"/>
    <mergeCell ref="W18:X18"/>
    <mergeCell ref="C17:F17"/>
    <mergeCell ref="G17:H17"/>
    <mergeCell ref="L17:N17"/>
    <mergeCell ref="O17:Q17"/>
    <mergeCell ref="R17:S17"/>
    <mergeCell ref="U17:V17"/>
    <mergeCell ref="W15:X15"/>
    <mergeCell ref="C16:F16"/>
    <mergeCell ref="G16:H16"/>
    <mergeCell ref="L16:N16"/>
    <mergeCell ref="O16:Q16"/>
    <mergeCell ref="R16:S16"/>
    <mergeCell ref="U16:V16"/>
    <mergeCell ref="W16:X16"/>
    <mergeCell ref="C15:F15"/>
    <mergeCell ref="G15:H15"/>
    <mergeCell ref="L15:N15"/>
    <mergeCell ref="O15:Q15"/>
    <mergeCell ref="R15:S15"/>
    <mergeCell ref="U15:V15"/>
    <mergeCell ref="W21:X21"/>
    <mergeCell ref="C22:F22"/>
    <mergeCell ref="G22:H22"/>
    <mergeCell ref="L22:N22"/>
    <mergeCell ref="O22:Q22"/>
    <mergeCell ref="R22:S22"/>
    <mergeCell ref="U22:V22"/>
    <mergeCell ref="W22:X22"/>
    <mergeCell ref="C21:F21"/>
    <mergeCell ref="G21:H21"/>
    <mergeCell ref="L21:N21"/>
    <mergeCell ref="O21:Q21"/>
    <mergeCell ref="R21:S21"/>
    <mergeCell ref="U21:V21"/>
    <mergeCell ref="W19:X19"/>
    <mergeCell ref="C20:F20"/>
    <mergeCell ref="G20:H20"/>
    <mergeCell ref="L20:N20"/>
    <mergeCell ref="O20:Q20"/>
    <mergeCell ref="R20:S20"/>
    <mergeCell ref="U20:V20"/>
    <mergeCell ref="W20:X20"/>
    <mergeCell ref="C19:F19"/>
    <mergeCell ref="G19:H19"/>
    <mergeCell ref="L19:N19"/>
    <mergeCell ref="O19:Q19"/>
    <mergeCell ref="R19:S19"/>
    <mergeCell ref="U19:V19"/>
    <mergeCell ref="W25:X25"/>
    <mergeCell ref="C26:F26"/>
    <mergeCell ref="G26:H26"/>
    <mergeCell ref="L26:N26"/>
    <mergeCell ref="O26:Q26"/>
    <mergeCell ref="R26:S26"/>
    <mergeCell ref="U26:V26"/>
    <mergeCell ref="W26:X26"/>
    <mergeCell ref="C25:F25"/>
    <mergeCell ref="G25:H25"/>
    <mergeCell ref="L25:N25"/>
    <mergeCell ref="O25:Q25"/>
    <mergeCell ref="R25:S25"/>
    <mergeCell ref="U25:V25"/>
    <mergeCell ref="W23:X23"/>
    <mergeCell ref="C24:F24"/>
    <mergeCell ref="G24:H24"/>
    <mergeCell ref="L24:N24"/>
    <mergeCell ref="O24:Q24"/>
    <mergeCell ref="R24:S24"/>
    <mergeCell ref="U24:V24"/>
    <mergeCell ref="W24:X24"/>
    <mergeCell ref="C23:F23"/>
    <mergeCell ref="G23:H23"/>
    <mergeCell ref="L23:N23"/>
    <mergeCell ref="O23:Q23"/>
    <mergeCell ref="R23:S23"/>
    <mergeCell ref="U23:V23"/>
    <mergeCell ref="W29:X29"/>
    <mergeCell ref="C30:F30"/>
    <mergeCell ref="G30:H30"/>
    <mergeCell ref="L30:N30"/>
    <mergeCell ref="O30:Q30"/>
    <mergeCell ref="R30:S30"/>
    <mergeCell ref="U30:V30"/>
    <mergeCell ref="W30:X30"/>
    <mergeCell ref="C29:F29"/>
    <mergeCell ref="G29:H29"/>
    <mergeCell ref="L29:N29"/>
    <mergeCell ref="O29:Q29"/>
    <mergeCell ref="R29:S29"/>
    <mergeCell ref="U29:V29"/>
    <mergeCell ref="W27:X27"/>
    <mergeCell ref="C28:F28"/>
    <mergeCell ref="G28:H28"/>
    <mergeCell ref="L28:N28"/>
    <mergeCell ref="O28:Q28"/>
    <mergeCell ref="R28:S28"/>
    <mergeCell ref="U28:V28"/>
    <mergeCell ref="W28:X28"/>
    <mergeCell ref="C27:F27"/>
    <mergeCell ref="G27:H27"/>
    <mergeCell ref="L27:N27"/>
    <mergeCell ref="O27:Q27"/>
    <mergeCell ref="R27:S27"/>
    <mergeCell ref="U27:V27"/>
    <mergeCell ref="W33:X33"/>
    <mergeCell ref="C34:F34"/>
    <mergeCell ref="G34:H34"/>
    <mergeCell ref="L34:N34"/>
    <mergeCell ref="O34:Q34"/>
    <mergeCell ref="R34:S34"/>
    <mergeCell ref="U34:V34"/>
    <mergeCell ref="W34:X34"/>
    <mergeCell ref="C33:F33"/>
    <mergeCell ref="G33:H33"/>
    <mergeCell ref="L33:N33"/>
    <mergeCell ref="O33:Q33"/>
    <mergeCell ref="R33:S33"/>
    <mergeCell ref="U33:V33"/>
    <mergeCell ref="W31:X31"/>
    <mergeCell ref="C32:F32"/>
    <mergeCell ref="G32:H32"/>
    <mergeCell ref="L32:N32"/>
    <mergeCell ref="O32:Q32"/>
    <mergeCell ref="R32:S32"/>
    <mergeCell ref="U32:V32"/>
    <mergeCell ref="W32:X32"/>
    <mergeCell ref="C31:F31"/>
    <mergeCell ref="G31:H31"/>
    <mergeCell ref="L31:N31"/>
    <mergeCell ref="O31:Q31"/>
    <mergeCell ref="R31:S31"/>
    <mergeCell ref="U31:V31"/>
    <mergeCell ref="W37:X37"/>
    <mergeCell ref="C38:F38"/>
    <mergeCell ref="G38:H38"/>
    <mergeCell ref="L38:N38"/>
    <mergeCell ref="O38:Q38"/>
    <mergeCell ref="R38:S38"/>
    <mergeCell ref="U38:V38"/>
    <mergeCell ref="W38:X38"/>
    <mergeCell ref="C37:F37"/>
    <mergeCell ref="G37:H37"/>
    <mergeCell ref="L37:N37"/>
    <mergeCell ref="O37:Q37"/>
    <mergeCell ref="R37:S37"/>
    <mergeCell ref="U37:V37"/>
    <mergeCell ref="W35:X35"/>
    <mergeCell ref="C36:F36"/>
    <mergeCell ref="G36:H36"/>
    <mergeCell ref="L36:N36"/>
    <mergeCell ref="O36:Q36"/>
    <mergeCell ref="R36:S36"/>
    <mergeCell ref="U36:V36"/>
    <mergeCell ref="W36:X36"/>
    <mergeCell ref="C35:F35"/>
    <mergeCell ref="G35:H35"/>
    <mergeCell ref="L35:N35"/>
    <mergeCell ref="O35:Q35"/>
    <mergeCell ref="R35:S35"/>
    <mergeCell ref="U35:V35"/>
    <mergeCell ref="W41:X41"/>
    <mergeCell ref="C42:F42"/>
    <mergeCell ref="G42:H42"/>
    <mergeCell ref="L42:N42"/>
    <mergeCell ref="O42:Q42"/>
    <mergeCell ref="R42:S42"/>
    <mergeCell ref="U42:V42"/>
    <mergeCell ref="W42:X42"/>
    <mergeCell ref="C41:F41"/>
    <mergeCell ref="G41:H41"/>
    <mergeCell ref="L41:N41"/>
    <mergeCell ref="O41:Q41"/>
    <mergeCell ref="R41:S41"/>
    <mergeCell ref="U41:V41"/>
    <mergeCell ref="W39:X39"/>
    <mergeCell ref="C40:F40"/>
    <mergeCell ref="G40:H40"/>
    <mergeCell ref="L40:N40"/>
    <mergeCell ref="O40:Q40"/>
    <mergeCell ref="R40:S40"/>
    <mergeCell ref="U40:V40"/>
    <mergeCell ref="W40:X40"/>
    <mergeCell ref="C39:F39"/>
    <mergeCell ref="G39:H39"/>
    <mergeCell ref="L39:N39"/>
    <mergeCell ref="O39:Q39"/>
    <mergeCell ref="R39:S39"/>
    <mergeCell ref="U39:V39"/>
    <mergeCell ref="W45:X45"/>
    <mergeCell ref="C46:F46"/>
    <mergeCell ref="G46:H46"/>
    <mergeCell ref="L46:N46"/>
    <mergeCell ref="O46:Q46"/>
    <mergeCell ref="R46:S46"/>
    <mergeCell ref="U46:V46"/>
    <mergeCell ref="W46:X46"/>
    <mergeCell ref="C45:F45"/>
    <mergeCell ref="G45:H45"/>
    <mergeCell ref="L45:N45"/>
    <mergeCell ref="O45:Q45"/>
    <mergeCell ref="R45:S45"/>
    <mergeCell ref="U45:V45"/>
    <mergeCell ref="W43:X43"/>
    <mergeCell ref="C44:F44"/>
    <mergeCell ref="G44:H44"/>
    <mergeCell ref="L44:N44"/>
    <mergeCell ref="O44:Q44"/>
    <mergeCell ref="R44:S44"/>
    <mergeCell ref="U44:V44"/>
    <mergeCell ref="W44:X44"/>
    <mergeCell ref="C43:F43"/>
    <mergeCell ref="G43:H43"/>
    <mergeCell ref="L43:N43"/>
    <mergeCell ref="O43:Q43"/>
    <mergeCell ref="R43:S43"/>
    <mergeCell ref="U43:V43"/>
    <mergeCell ref="W49:X49"/>
    <mergeCell ref="C50:F50"/>
    <mergeCell ref="G50:H50"/>
    <mergeCell ref="L50:N50"/>
    <mergeCell ref="O50:Q50"/>
    <mergeCell ref="R50:S50"/>
    <mergeCell ref="U50:V50"/>
    <mergeCell ref="W50:X50"/>
    <mergeCell ref="C49:F49"/>
    <mergeCell ref="G49:H49"/>
    <mergeCell ref="L49:N49"/>
    <mergeCell ref="O49:Q49"/>
    <mergeCell ref="R49:S49"/>
    <mergeCell ref="U49:V49"/>
    <mergeCell ref="W47:X47"/>
    <mergeCell ref="C48:F48"/>
    <mergeCell ref="G48:H48"/>
    <mergeCell ref="L48:N48"/>
    <mergeCell ref="O48:Q48"/>
    <mergeCell ref="R48:S48"/>
    <mergeCell ref="U48:V48"/>
    <mergeCell ref="W48:X48"/>
    <mergeCell ref="C47:F47"/>
    <mergeCell ref="G47:H47"/>
    <mergeCell ref="L47:N47"/>
    <mergeCell ref="O47:Q47"/>
    <mergeCell ref="R47:S47"/>
    <mergeCell ref="U47:V47"/>
    <mergeCell ref="W53:X53"/>
    <mergeCell ref="C54:F54"/>
    <mergeCell ref="G54:H54"/>
    <mergeCell ref="L54:N54"/>
    <mergeCell ref="O54:Q54"/>
    <mergeCell ref="R54:S54"/>
    <mergeCell ref="U54:V54"/>
    <mergeCell ref="W54:X54"/>
    <mergeCell ref="C53:F53"/>
    <mergeCell ref="G53:H53"/>
    <mergeCell ref="L53:N53"/>
    <mergeCell ref="O53:Q53"/>
    <mergeCell ref="R53:S53"/>
    <mergeCell ref="U53:V53"/>
    <mergeCell ref="W51:X51"/>
    <mergeCell ref="C52:F52"/>
    <mergeCell ref="G52:H52"/>
    <mergeCell ref="L52:N52"/>
    <mergeCell ref="O52:Q52"/>
    <mergeCell ref="R52:S52"/>
    <mergeCell ref="U52:V52"/>
    <mergeCell ref="W52:X52"/>
    <mergeCell ref="C51:F51"/>
    <mergeCell ref="G51:H51"/>
    <mergeCell ref="L51:N51"/>
    <mergeCell ref="O51:Q51"/>
    <mergeCell ref="R51:S51"/>
    <mergeCell ref="U51:V51"/>
    <mergeCell ref="W57:X57"/>
    <mergeCell ref="C58:F58"/>
    <mergeCell ref="G58:H58"/>
    <mergeCell ref="L58:N58"/>
    <mergeCell ref="O58:Q58"/>
    <mergeCell ref="R58:S58"/>
    <mergeCell ref="U58:V58"/>
    <mergeCell ref="W58:X58"/>
    <mergeCell ref="C57:F57"/>
    <mergeCell ref="G57:H57"/>
    <mergeCell ref="L57:N57"/>
    <mergeCell ref="O57:Q57"/>
    <mergeCell ref="R57:S57"/>
    <mergeCell ref="U57:V57"/>
    <mergeCell ref="W55:X55"/>
    <mergeCell ref="C56:F56"/>
    <mergeCell ref="G56:H56"/>
    <mergeCell ref="L56:N56"/>
    <mergeCell ref="O56:Q56"/>
    <mergeCell ref="R56:S56"/>
    <mergeCell ref="U56:V56"/>
    <mergeCell ref="W56:X56"/>
    <mergeCell ref="C55:F55"/>
    <mergeCell ref="G55:H55"/>
    <mergeCell ref="L55:N55"/>
    <mergeCell ref="O55:Q55"/>
    <mergeCell ref="R55:S55"/>
    <mergeCell ref="U55:V55"/>
    <mergeCell ref="W61:X61"/>
    <mergeCell ref="C62:F62"/>
    <mergeCell ref="L62:N62"/>
    <mergeCell ref="O62:Q62"/>
    <mergeCell ref="R62:S62"/>
    <mergeCell ref="U62:V62"/>
    <mergeCell ref="W62:X62"/>
    <mergeCell ref="C61:F61"/>
    <mergeCell ref="G61:H61"/>
    <mergeCell ref="L61:N61"/>
    <mergeCell ref="O61:Q61"/>
    <mergeCell ref="R61:S61"/>
    <mergeCell ref="U61:V61"/>
    <mergeCell ref="W59:X59"/>
    <mergeCell ref="C60:F60"/>
    <mergeCell ref="G60:H60"/>
    <mergeCell ref="L60:N60"/>
    <mergeCell ref="O60:Q60"/>
    <mergeCell ref="R60:S60"/>
    <mergeCell ref="U60:V60"/>
    <mergeCell ref="W60:X60"/>
    <mergeCell ref="C59:F59"/>
    <mergeCell ref="G59:H59"/>
    <mergeCell ref="L59:N59"/>
    <mergeCell ref="O59:Q59"/>
    <mergeCell ref="R59:S59"/>
    <mergeCell ref="U59:V59"/>
    <mergeCell ref="W64:X64"/>
    <mergeCell ref="C65:F65"/>
    <mergeCell ref="G65:H65"/>
    <mergeCell ref="L65:N65"/>
    <mergeCell ref="O65:Q65"/>
    <mergeCell ref="R65:S65"/>
    <mergeCell ref="U65:V65"/>
    <mergeCell ref="W65:X65"/>
    <mergeCell ref="C64:F64"/>
    <mergeCell ref="G64:H64"/>
    <mergeCell ref="L64:N64"/>
    <mergeCell ref="O64:Q64"/>
    <mergeCell ref="R64:S64"/>
    <mergeCell ref="U64:V64"/>
    <mergeCell ref="C63:F63"/>
    <mergeCell ref="L63:N63"/>
    <mergeCell ref="O63:Q63"/>
    <mergeCell ref="R63:S63"/>
    <mergeCell ref="U63:V63"/>
    <mergeCell ref="W63:X63"/>
    <mergeCell ref="W68:X68"/>
    <mergeCell ref="C69:F69"/>
    <mergeCell ref="G69:H69"/>
    <mergeCell ref="L69:N69"/>
    <mergeCell ref="O69:Q69"/>
    <mergeCell ref="R69:S69"/>
    <mergeCell ref="U69:V69"/>
    <mergeCell ref="W69:X69"/>
    <mergeCell ref="C68:F68"/>
    <mergeCell ref="G68:H68"/>
    <mergeCell ref="L68:N68"/>
    <mergeCell ref="O68:Q68"/>
    <mergeCell ref="R68:S68"/>
    <mergeCell ref="U68:V68"/>
    <mergeCell ref="W66:X66"/>
    <mergeCell ref="C67:F67"/>
    <mergeCell ref="G67:H67"/>
    <mergeCell ref="L67:N67"/>
    <mergeCell ref="O67:Q67"/>
    <mergeCell ref="R67:S67"/>
    <mergeCell ref="U67:V67"/>
    <mergeCell ref="W67:X67"/>
    <mergeCell ref="C66:F66"/>
    <mergeCell ref="G66:H66"/>
    <mergeCell ref="L66:N66"/>
    <mergeCell ref="O66:Q66"/>
    <mergeCell ref="R66:S66"/>
    <mergeCell ref="U66:V66"/>
    <mergeCell ref="W72:X72"/>
    <mergeCell ref="C73:F73"/>
    <mergeCell ref="G73:H73"/>
    <mergeCell ref="L73:N73"/>
    <mergeCell ref="O73:Q73"/>
    <mergeCell ref="R73:S73"/>
    <mergeCell ref="U73:V73"/>
    <mergeCell ref="W73:X73"/>
    <mergeCell ref="C72:F72"/>
    <mergeCell ref="G72:H72"/>
    <mergeCell ref="L72:N72"/>
    <mergeCell ref="O72:Q72"/>
    <mergeCell ref="R72:S72"/>
    <mergeCell ref="U72:V72"/>
    <mergeCell ref="W70:X70"/>
    <mergeCell ref="C71:F71"/>
    <mergeCell ref="G71:H71"/>
    <mergeCell ref="L71:N71"/>
    <mergeCell ref="O71:Q71"/>
    <mergeCell ref="R71:S71"/>
    <mergeCell ref="U71:V71"/>
    <mergeCell ref="W71:X71"/>
    <mergeCell ref="C70:F70"/>
    <mergeCell ref="G70:H70"/>
    <mergeCell ref="L70:N70"/>
    <mergeCell ref="O70:Q70"/>
    <mergeCell ref="R70:S70"/>
    <mergeCell ref="U70:V70"/>
    <mergeCell ref="W76:X76"/>
    <mergeCell ref="C77:F77"/>
    <mergeCell ref="G77:H77"/>
    <mergeCell ref="L77:N77"/>
    <mergeCell ref="O77:Q77"/>
    <mergeCell ref="R77:S77"/>
    <mergeCell ref="U77:V77"/>
    <mergeCell ref="W77:X77"/>
    <mergeCell ref="W74:X74"/>
    <mergeCell ref="C75:E75"/>
    <mergeCell ref="U75:V75"/>
    <mergeCell ref="W75:X75"/>
    <mergeCell ref="C76:F76"/>
    <mergeCell ref="G76:H76"/>
    <mergeCell ref="L76:N76"/>
    <mergeCell ref="O76:Q76"/>
    <mergeCell ref="R76:S76"/>
    <mergeCell ref="U76:V76"/>
    <mergeCell ref="C74:F74"/>
    <mergeCell ref="G74:H74"/>
    <mergeCell ref="L74:N74"/>
    <mergeCell ref="O74:Q74"/>
    <mergeCell ref="R74:S74"/>
    <mergeCell ref="U74:V74"/>
    <mergeCell ref="W80:X80"/>
    <mergeCell ref="C81:F81"/>
    <mergeCell ref="G81:H81"/>
    <mergeCell ref="L81:N81"/>
    <mergeCell ref="O81:Q81"/>
    <mergeCell ref="R81:S81"/>
    <mergeCell ref="U81:V81"/>
    <mergeCell ref="W81:X81"/>
    <mergeCell ref="C80:F80"/>
    <mergeCell ref="G80:H80"/>
    <mergeCell ref="L80:N80"/>
    <mergeCell ref="O80:Q80"/>
    <mergeCell ref="R80:S80"/>
    <mergeCell ref="U80:V80"/>
    <mergeCell ref="W78:X78"/>
    <mergeCell ref="C79:F79"/>
    <mergeCell ref="G79:H79"/>
    <mergeCell ref="L79:N79"/>
    <mergeCell ref="O79:Q79"/>
    <mergeCell ref="R79:S79"/>
    <mergeCell ref="U79:V79"/>
    <mergeCell ref="W79:X79"/>
    <mergeCell ref="C78:F78"/>
    <mergeCell ref="G78:H78"/>
    <mergeCell ref="L78:N78"/>
    <mergeCell ref="O78:Q78"/>
    <mergeCell ref="R78:S78"/>
    <mergeCell ref="U78:V78"/>
    <mergeCell ref="W84:X84"/>
    <mergeCell ref="C85:F85"/>
    <mergeCell ref="G85:H85"/>
    <mergeCell ref="L85:N85"/>
    <mergeCell ref="O85:Q85"/>
    <mergeCell ref="R85:S85"/>
    <mergeCell ref="U85:V85"/>
    <mergeCell ref="W85:X85"/>
    <mergeCell ref="C84:F84"/>
    <mergeCell ref="G84:H84"/>
    <mergeCell ref="L84:N84"/>
    <mergeCell ref="O84:Q84"/>
    <mergeCell ref="R84:S84"/>
    <mergeCell ref="U84:V84"/>
    <mergeCell ref="W82:X82"/>
    <mergeCell ref="C83:F83"/>
    <mergeCell ref="G83:H83"/>
    <mergeCell ref="L83:N83"/>
    <mergeCell ref="O83:Q83"/>
    <mergeCell ref="R83:S83"/>
    <mergeCell ref="U83:V83"/>
    <mergeCell ref="W83:X83"/>
    <mergeCell ref="C82:F82"/>
    <mergeCell ref="G82:H82"/>
    <mergeCell ref="L82:N82"/>
    <mergeCell ref="O82:Q82"/>
    <mergeCell ref="R82:S82"/>
    <mergeCell ref="U82:V82"/>
    <mergeCell ref="W88:X88"/>
    <mergeCell ref="C89:F89"/>
    <mergeCell ref="G89:H89"/>
    <mergeCell ref="L89:N89"/>
    <mergeCell ref="O89:Q89"/>
    <mergeCell ref="R89:S89"/>
    <mergeCell ref="U89:V89"/>
    <mergeCell ref="W89:X89"/>
    <mergeCell ref="C88:F88"/>
    <mergeCell ref="G88:H88"/>
    <mergeCell ref="L88:N88"/>
    <mergeCell ref="O88:Q88"/>
    <mergeCell ref="R88:S88"/>
    <mergeCell ref="U88:V88"/>
    <mergeCell ref="W86:X86"/>
    <mergeCell ref="C87:F87"/>
    <mergeCell ref="G87:H87"/>
    <mergeCell ref="L87:N87"/>
    <mergeCell ref="O87:Q87"/>
    <mergeCell ref="R87:S87"/>
    <mergeCell ref="U87:V87"/>
    <mergeCell ref="W87:X87"/>
    <mergeCell ref="C86:F86"/>
    <mergeCell ref="G86:H86"/>
    <mergeCell ref="L86:N86"/>
    <mergeCell ref="O86:Q86"/>
    <mergeCell ref="R86:S86"/>
    <mergeCell ref="U86:V86"/>
    <mergeCell ref="W92:X92"/>
    <mergeCell ref="C93:F93"/>
    <mergeCell ref="G93:H93"/>
    <mergeCell ref="L93:N93"/>
    <mergeCell ref="O93:Q93"/>
    <mergeCell ref="R93:S93"/>
    <mergeCell ref="U93:V93"/>
    <mergeCell ref="W93:X93"/>
    <mergeCell ref="C92:F92"/>
    <mergeCell ref="G92:H92"/>
    <mergeCell ref="L92:N92"/>
    <mergeCell ref="O92:Q92"/>
    <mergeCell ref="R92:S92"/>
    <mergeCell ref="U92:V92"/>
    <mergeCell ref="W90:X90"/>
    <mergeCell ref="C91:F91"/>
    <mergeCell ref="G91:H91"/>
    <mergeCell ref="L91:N91"/>
    <mergeCell ref="O91:Q91"/>
    <mergeCell ref="R91:S91"/>
    <mergeCell ref="U91:V91"/>
    <mergeCell ref="W91:X91"/>
    <mergeCell ref="C90:F90"/>
    <mergeCell ref="G90:H90"/>
    <mergeCell ref="L90:N90"/>
    <mergeCell ref="O90:Q90"/>
    <mergeCell ref="R90:S90"/>
    <mergeCell ref="U90:V90"/>
    <mergeCell ref="W96:X96"/>
    <mergeCell ref="C97:F97"/>
    <mergeCell ref="G97:H97"/>
    <mergeCell ref="L97:N97"/>
    <mergeCell ref="O97:Q97"/>
    <mergeCell ref="R97:S97"/>
    <mergeCell ref="U97:V97"/>
    <mergeCell ref="W97:X97"/>
    <mergeCell ref="C96:F96"/>
    <mergeCell ref="G96:H96"/>
    <mergeCell ref="L96:N96"/>
    <mergeCell ref="O96:Q96"/>
    <mergeCell ref="R96:S96"/>
    <mergeCell ref="U96:V96"/>
    <mergeCell ref="W94:X94"/>
    <mergeCell ref="C95:F95"/>
    <mergeCell ref="G95:H95"/>
    <mergeCell ref="L95:N95"/>
    <mergeCell ref="O95:Q95"/>
    <mergeCell ref="R95:S95"/>
    <mergeCell ref="U95:V95"/>
    <mergeCell ref="W95:X95"/>
    <mergeCell ref="C94:F94"/>
    <mergeCell ref="G94:H94"/>
    <mergeCell ref="L94:N94"/>
    <mergeCell ref="O94:Q94"/>
    <mergeCell ref="R94:S94"/>
    <mergeCell ref="U94:V94"/>
    <mergeCell ref="W100:X100"/>
    <mergeCell ref="C101:F101"/>
    <mergeCell ref="G101:H101"/>
    <mergeCell ref="L101:N101"/>
    <mergeCell ref="O101:Q101"/>
    <mergeCell ref="R101:S101"/>
    <mergeCell ref="U101:V101"/>
    <mergeCell ref="W101:X101"/>
    <mergeCell ref="C100:F100"/>
    <mergeCell ref="G100:H100"/>
    <mergeCell ref="L100:N100"/>
    <mergeCell ref="O100:Q100"/>
    <mergeCell ref="R100:S100"/>
    <mergeCell ref="U100:V100"/>
    <mergeCell ref="W98:X98"/>
    <mergeCell ref="C99:F99"/>
    <mergeCell ref="G99:H99"/>
    <mergeCell ref="L99:N99"/>
    <mergeCell ref="O99:Q99"/>
    <mergeCell ref="R99:S99"/>
    <mergeCell ref="U99:V99"/>
    <mergeCell ref="W99:X99"/>
    <mergeCell ref="C98:F98"/>
    <mergeCell ref="G98:H98"/>
    <mergeCell ref="L98:N98"/>
    <mergeCell ref="O98:Q98"/>
    <mergeCell ref="R98:S98"/>
    <mergeCell ref="U98:V98"/>
    <mergeCell ref="W104:X104"/>
    <mergeCell ref="C105:F105"/>
    <mergeCell ref="G105:H105"/>
    <mergeCell ref="L105:N105"/>
    <mergeCell ref="O105:Q105"/>
    <mergeCell ref="R105:S105"/>
    <mergeCell ref="U105:V105"/>
    <mergeCell ref="W105:X105"/>
    <mergeCell ref="C104:F104"/>
    <mergeCell ref="G104:H104"/>
    <mergeCell ref="L104:N104"/>
    <mergeCell ref="O104:Q104"/>
    <mergeCell ref="R104:S104"/>
    <mergeCell ref="U104:V104"/>
    <mergeCell ref="W102:X102"/>
    <mergeCell ref="C103:F103"/>
    <mergeCell ref="G103:H103"/>
    <mergeCell ref="L103:N103"/>
    <mergeCell ref="O103:Q103"/>
    <mergeCell ref="R103:S103"/>
    <mergeCell ref="U103:V103"/>
    <mergeCell ref="W103:X103"/>
    <mergeCell ref="C102:F102"/>
    <mergeCell ref="G102:H102"/>
    <mergeCell ref="L102:N102"/>
    <mergeCell ref="O102:Q102"/>
    <mergeCell ref="R102:S102"/>
    <mergeCell ref="U102:V102"/>
    <mergeCell ref="W108:X108"/>
    <mergeCell ref="C109:F109"/>
    <mergeCell ref="G109:H109"/>
    <mergeCell ref="L109:N109"/>
    <mergeCell ref="O109:Q109"/>
    <mergeCell ref="R109:S109"/>
    <mergeCell ref="U109:V109"/>
    <mergeCell ref="W109:X109"/>
    <mergeCell ref="C108:F108"/>
    <mergeCell ref="G108:H108"/>
    <mergeCell ref="L108:N108"/>
    <mergeCell ref="O108:Q108"/>
    <mergeCell ref="R108:S108"/>
    <mergeCell ref="U108:V108"/>
    <mergeCell ref="W106:X106"/>
    <mergeCell ref="C107:F107"/>
    <mergeCell ref="G107:H107"/>
    <mergeCell ref="L107:N107"/>
    <mergeCell ref="O107:Q107"/>
    <mergeCell ref="R107:S107"/>
    <mergeCell ref="U107:V107"/>
    <mergeCell ref="W107:X107"/>
    <mergeCell ref="C106:F106"/>
    <mergeCell ref="G106:H106"/>
    <mergeCell ref="L106:N106"/>
    <mergeCell ref="O106:Q106"/>
    <mergeCell ref="R106:S106"/>
    <mergeCell ref="U106:V106"/>
    <mergeCell ref="W112:X112"/>
    <mergeCell ref="C113:F113"/>
    <mergeCell ref="G113:H113"/>
    <mergeCell ref="L113:N113"/>
    <mergeCell ref="O113:Q113"/>
    <mergeCell ref="R113:S113"/>
    <mergeCell ref="U113:V113"/>
    <mergeCell ref="W113:X113"/>
    <mergeCell ref="C112:F112"/>
    <mergeCell ref="G112:H112"/>
    <mergeCell ref="L112:N112"/>
    <mergeCell ref="O112:Q112"/>
    <mergeCell ref="R112:S112"/>
    <mergeCell ref="U112:V112"/>
    <mergeCell ref="W110:X110"/>
    <mergeCell ref="C111:F111"/>
    <mergeCell ref="G111:H111"/>
    <mergeCell ref="L111:N111"/>
    <mergeCell ref="O111:Q111"/>
    <mergeCell ref="R111:S111"/>
    <mergeCell ref="U111:V111"/>
    <mergeCell ref="W111:X111"/>
    <mergeCell ref="C110:F110"/>
    <mergeCell ref="G110:H110"/>
    <mergeCell ref="L110:N110"/>
    <mergeCell ref="O110:Q110"/>
    <mergeCell ref="R110:S110"/>
    <mergeCell ref="U110:V110"/>
    <mergeCell ref="W116:X116"/>
    <mergeCell ref="C117:F117"/>
    <mergeCell ref="G117:H117"/>
    <mergeCell ref="L117:N117"/>
    <mergeCell ref="O117:Q117"/>
    <mergeCell ref="R117:S117"/>
    <mergeCell ref="U117:V117"/>
    <mergeCell ref="W117:X117"/>
    <mergeCell ref="C116:F116"/>
    <mergeCell ref="G116:H116"/>
    <mergeCell ref="L116:N116"/>
    <mergeCell ref="O116:Q116"/>
    <mergeCell ref="R116:S116"/>
    <mergeCell ref="U116:V116"/>
    <mergeCell ref="W114:X114"/>
    <mergeCell ref="C115:F115"/>
    <mergeCell ref="G115:H115"/>
    <mergeCell ref="L115:N115"/>
    <mergeCell ref="O115:Q115"/>
    <mergeCell ref="R115:S115"/>
    <mergeCell ref="U115:V115"/>
    <mergeCell ref="W115:X115"/>
    <mergeCell ref="C114:F114"/>
    <mergeCell ref="G114:H114"/>
    <mergeCell ref="L114:N114"/>
    <mergeCell ref="O114:Q114"/>
    <mergeCell ref="R114:S114"/>
    <mergeCell ref="U114:V114"/>
    <mergeCell ref="W120:X120"/>
    <mergeCell ref="C121:F121"/>
    <mergeCell ref="G121:H121"/>
    <mergeCell ref="L121:N121"/>
    <mergeCell ref="O121:Q121"/>
    <mergeCell ref="R121:S121"/>
    <mergeCell ref="U121:V121"/>
    <mergeCell ref="W121:X121"/>
    <mergeCell ref="C120:F120"/>
    <mergeCell ref="G120:H120"/>
    <mergeCell ref="L120:N120"/>
    <mergeCell ref="O120:Q120"/>
    <mergeCell ref="R120:S120"/>
    <mergeCell ref="U120:V120"/>
    <mergeCell ref="W118:X118"/>
    <mergeCell ref="C119:F119"/>
    <mergeCell ref="G119:H119"/>
    <mergeCell ref="L119:N119"/>
    <mergeCell ref="O119:Q119"/>
    <mergeCell ref="R119:S119"/>
    <mergeCell ref="U119:V119"/>
    <mergeCell ref="W119:X119"/>
    <mergeCell ref="C118:F118"/>
    <mergeCell ref="G118:H118"/>
    <mergeCell ref="L118:N118"/>
    <mergeCell ref="O118:Q118"/>
    <mergeCell ref="R118:S118"/>
    <mergeCell ref="U118:V118"/>
    <mergeCell ref="W124:X124"/>
    <mergeCell ref="C125:F125"/>
    <mergeCell ref="G125:H125"/>
    <mergeCell ref="L125:N125"/>
    <mergeCell ref="O125:Q125"/>
    <mergeCell ref="R125:S125"/>
    <mergeCell ref="U125:V125"/>
    <mergeCell ref="W125:X125"/>
    <mergeCell ref="C124:F124"/>
    <mergeCell ref="G124:H124"/>
    <mergeCell ref="L124:N124"/>
    <mergeCell ref="O124:Q124"/>
    <mergeCell ref="R124:S124"/>
    <mergeCell ref="U124:V124"/>
    <mergeCell ref="W122:X122"/>
    <mergeCell ref="C123:F123"/>
    <mergeCell ref="G123:H123"/>
    <mergeCell ref="L123:N123"/>
    <mergeCell ref="O123:Q123"/>
    <mergeCell ref="R123:S123"/>
    <mergeCell ref="U123:V123"/>
    <mergeCell ref="W123:X123"/>
    <mergeCell ref="C122:F122"/>
    <mergeCell ref="G122:H122"/>
    <mergeCell ref="L122:N122"/>
    <mergeCell ref="O122:Q122"/>
    <mergeCell ref="R122:S122"/>
    <mergeCell ref="U122:V122"/>
    <mergeCell ref="W128:X128"/>
    <mergeCell ref="C129:F129"/>
    <mergeCell ref="G129:H129"/>
    <mergeCell ref="L129:N129"/>
    <mergeCell ref="O129:Q129"/>
    <mergeCell ref="R129:S129"/>
    <mergeCell ref="U129:V129"/>
    <mergeCell ref="W129:X129"/>
    <mergeCell ref="C128:F128"/>
    <mergeCell ref="G128:H128"/>
    <mergeCell ref="L128:N128"/>
    <mergeCell ref="O128:Q128"/>
    <mergeCell ref="R128:S128"/>
    <mergeCell ref="U128:V128"/>
    <mergeCell ref="W126:X126"/>
    <mergeCell ref="C127:F127"/>
    <mergeCell ref="G127:H127"/>
    <mergeCell ref="L127:N127"/>
    <mergeCell ref="O127:Q127"/>
    <mergeCell ref="R127:S127"/>
    <mergeCell ref="U127:V127"/>
    <mergeCell ref="W127:X127"/>
    <mergeCell ref="C126:F126"/>
    <mergeCell ref="G126:H126"/>
    <mergeCell ref="L126:N126"/>
    <mergeCell ref="O126:Q126"/>
    <mergeCell ref="R126:S126"/>
    <mergeCell ref="U126:V126"/>
    <mergeCell ref="W132:X132"/>
    <mergeCell ref="C133:F133"/>
    <mergeCell ref="G133:H133"/>
    <mergeCell ref="L133:N133"/>
    <mergeCell ref="O133:Q133"/>
    <mergeCell ref="R133:S133"/>
    <mergeCell ref="U133:V133"/>
    <mergeCell ref="W133:X133"/>
    <mergeCell ref="C132:F132"/>
    <mergeCell ref="G132:H132"/>
    <mergeCell ref="L132:N132"/>
    <mergeCell ref="O132:Q132"/>
    <mergeCell ref="R132:S132"/>
    <mergeCell ref="U132:V132"/>
    <mergeCell ref="W130:X130"/>
    <mergeCell ref="C131:F131"/>
    <mergeCell ref="G131:H131"/>
    <mergeCell ref="L131:N131"/>
    <mergeCell ref="O131:Q131"/>
    <mergeCell ref="R131:S131"/>
    <mergeCell ref="U131:V131"/>
    <mergeCell ref="W131:X131"/>
    <mergeCell ref="C130:F130"/>
    <mergeCell ref="G130:H130"/>
    <mergeCell ref="L130:N130"/>
    <mergeCell ref="O130:Q130"/>
    <mergeCell ref="R130:S130"/>
    <mergeCell ref="U130:V130"/>
    <mergeCell ref="W136:X136"/>
    <mergeCell ref="C137:F137"/>
    <mergeCell ref="G137:H137"/>
    <mergeCell ref="L137:N137"/>
    <mergeCell ref="O137:Q137"/>
    <mergeCell ref="R137:S137"/>
    <mergeCell ref="U137:V137"/>
    <mergeCell ref="W137:X137"/>
    <mergeCell ref="C136:F136"/>
    <mergeCell ref="G136:H136"/>
    <mergeCell ref="L136:N136"/>
    <mergeCell ref="O136:Q136"/>
    <mergeCell ref="R136:S136"/>
    <mergeCell ref="U136:V136"/>
    <mergeCell ref="W134:X134"/>
    <mergeCell ref="C135:F135"/>
    <mergeCell ref="G135:H135"/>
    <mergeCell ref="L135:N135"/>
    <mergeCell ref="O135:Q135"/>
    <mergeCell ref="R135:S135"/>
    <mergeCell ref="U135:V135"/>
    <mergeCell ref="W135:X135"/>
    <mergeCell ref="C134:F134"/>
    <mergeCell ref="G134:H134"/>
    <mergeCell ref="L134:N134"/>
    <mergeCell ref="O134:Q134"/>
    <mergeCell ref="R134:S134"/>
    <mergeCell ref="U134:V134"/>
    <mergeCell ref="W140:X140"/>
    <mergeCell ref="C141:F141"/>
    <mergeCell ref="G141:H141"/>
    <mergeCell ref="L141:N141"/>
    <mergeCell ref="O141:Q141"/>
    <mergeCell ref="R141:S141"/>
    <mergeCell ref="U141:V141"/>
    <mergeCell ref="W141:X141"/>
    <mergeCell ref="C140:F140"/>
    <mergeCell ref="G140:H140"/>
    <mergeCell ref="L140:N140"/>
    <mergeCell ref="O140:Q140"/>
    <mergeCell ref="R140:S140"/>
    <mergeCell ref="U140:V140"/>
    <mergeCell ref="W138:X138"/>
    <mergeCell ref="C139:F139"/>
    <mergeCell ref="G139:H139"/>
    <mergeCell ref="L139:N139"/>
    <mergeCell ref="O139:Q139"/>
    <mergeCell ref="R139:S139"/>
    <mergeCell ref="U139:V139"/>
    <mergeCell ref="W139:X139"/>
    <mergeCell ref="C138:F138"/>
    <mergeCell ref="G138:H138"/>
    <mergeCell ref="L138:N138"/>
    <mergeCell ref="O138:Q138"/>
    <mergeCell ref="R138:S138"/>
    <mergeCell ref="U138:V138"/>
    <mergeCell ref="W144:X144"/>
    <mergeCell ref="C145:F145"/>
    <mergeCell ref="G145:H145"/>
    <mergeCell ref="L145:N145"/>
    <mergeCell ref="O145:Q145"/>
    <mergeCell ref="R145:S145"/>
    <mergeCell ref="U145:V145"/>
    <mergeCell ref="W145:X145"/>
    <mergeCell ref="C144:F144"/>
    <mergeCell ref="G144:H144"/>
    <mergeCell ref="L144:N144"/>
    <mergeCell ref="O144:Q144"/>
    <mergeCell ref="R144:S144"/>
    <mergeCell ref="U144:V144"/>
    <mergeCell ref="W142:X142"/>
    <mergeCell ref="C143:F143"/>
    <mergeCell ref="G143:H143"/>
    <mergeCell ref="L143:N143"/>
    <mergeCell ref="O143:Q143"/>
    <mergeCell ref="R143:S143"/>
    <mergeCell ref="U143:V143"/>
    <mergeCell ref="W143:X143"/>
    <mergeCell ref="C142:F142"/>
    <mergeCell ref="G142:H142"/>
    <mergeCell ref="L142:N142"/>
    <mergeCell ref="O142:Q142"/>
    <mergeCell ref="R142:S142"/>
    <mergeCell ref="U142:V142"/>
    <mergeCell ref="W148:X148"/>
    <mergeCell ref="C149:F149"/>
    <mergeCell ref="G149:H149"/>
    <mergeCell ref="L149:N149"/>
    <mergeCell ref="O149:Q149"/>
    <mergeCell ref="R149:S149"/>
    <mergeCell ref="U149:V149"/>
    <mergeCell ref="W149:X149"/>
    <mergeCell ref="C148:F148"/>
    <mergeCell ref="G148:H148"/>
    <mergeCell ref="L148:N148"/>
    <mergeCell ref="O148:Q148"/>
    <mergeCell ref="R148:S148"/>
    <mergeCell ref="U148:V148"/>
    <mergeCell ref="W146:X146"/>
    <mergeCell ref="C147:F147"/>
    <mergeCell ref="G147:H147"/>
    <mergeCell ref="L147:N147"/>
    <mergeCell ref="O147:Q147"/>
    <mergeCell ref="R147:S147"/>
    <mergeCell ref="U147:V147"/>
    <mergeCell ref="W147:X147"/>
    <mergeCell ref="C146:F146"/>
    <mergeCell ref="G146:H146"/>
    <mergeCell ref="L146:N146"/>
    <mergeCell ref="O146:Q146"/>
    <mergeCell ref="R146:S146"/>
    <mergeCell ref="U146:V146"/>
    <mergeCell ref="W152:X152"/>
    <mergeCell ref="C153:F153"/>
    <mergeCell ref="G153:H153"/>
    <mergeCell ref="L153:N153"/>
    <mergeCell ref="O153:Q153"/>
    <mergeCell ref="R153:S153"/>
    <mergeCell ref="U153:V153"/>
    <mergeCell ref="W153:X153"/>
    <mergeCell ref="C152:F152"/>
    <mergeCell ref="G152:H152"/>
    <mergeCell ref="L152:N152"/>
    <mergeCell ref="O152:Q152"/>
    <mergeCell ref="R152:S152"/>
    <mergeCell ref="U152:V152"/>
    <mergeCell ref="W150:X150"/>
    <mergeCell ref="C151:F151"/>
    <mergeCell ref="G151:H151"/>
    <mergeCell ref="L151:N151"/>
    <mergeCell ref="O151:Q151"/>
    <mergeCell ref="R151:S151"/>
    <mergeCell ref="U151:V151"/>
    <mergeCell ref="W151:X151"/>
    <mergeCell ref="C150:F150"/>
    <mergeCell ref="G150:H150"/>
    <mergeCell ref="L150:N150"/>
    <mergeCell ref="O150:Q150"/>
    <mergeCell ref="R150:S150"/>
    <mergeCell ref="U150:V150"/>
    <mergeCell ref="W156:X156"/>
    <mergeCell ref="C157:F157"/>
    <mergeCell ref="G157:H157"/>
    <mergeCell ref="L157:N157"/>
    <mergeCell ref="O157:Q157"/>
    <mergeCell ref="R157:S157"/>
    <mergeCell ref="U157:V157"/>
    <mergeCell ref="W157:X157"/>
    <mergeCell ref="C156:F156"/>
    <mergeCell ref="G156:H156"/>
    <mergeCell ref="L156:N156"/>
    <mergeCell ref="O156:Q156"/>
    <mergeCell ref="R156:S156"/>
    <mergeCell ref="U156:V156"/>
    <mergeCell ref="W154:X154"/>
    <mergeCell ref="C155:F155"/>
    <mergeCell ref="G155:H155"/>
    <mergeCell ref="L155:N155"/>
    <mergeCell ref="O155:Q155"/>
    <mergeCell ref="R155:S155"/>
    <mergeCell ref="U155:V155"/>
    <mergeCell ref="W155:X155"/>
    <mergeCell ref="C154:F154"/>
    <mergeCell ref="G154:H154"/>
    <mergeCell ref="L154:N154"/>
    <mergeCell ref="O154:Q154"/>
    <mergeCell ref="R154:S154"/>
    <mergeCell ref="U154:V154"/>
    <mergeCell ref="W160:X160"/>
    <mergeCell ref="C161:F161"/>
    <mergeCell ref="G161:H161"/>
    <mergeCell ref="L161:N161"/>
    <mergeCell ref="O161:Q161"/>
    <mergeCell ref="R161:S161"/>
    <mergeCell ref="U161:V161"/>
    <mergeCell ref="W161:X161"/>
    <mergeCell ref="C160:F160"/>
    <mergeCell ref="G160:H160"/>
    <mergeCell ref="L160:N160"/>
    <mergeCell ref="O160:Q160"/>
    <mergeCell ref="R160:S160"/>
    <mergeCell ref="U160:V160"/>
    <mergeCell ref="W158:X158"/>
    <mergeCell ref="C159:F159"/>
    <mergeCell ref="G159:H159"/>
    <mergeCell ref="L159:N159"/>
    <mergeCell ref="O159:Q159"/>
    <mergeCell ref="R159:S159"/>
    <mergeCell ref="U159:V159"/>
    <mergeCell ref="W159:X159"/>
    <mergeCell ref="C158:F158"/>
    <mergeCell ref="G158:H158"/>
    <mergeCell ref="L158:N158"/>
    <mergeCell ref="O158:Q158"/>
    <mergeCell ref="R158:S158"/>
    <mergeCell ref="U158:V158"/>
    <mergeCell ref="W164:X164"/>
    <mergeCell ref="C165:F165"/>
    <mergeCell ref="G165:H165"/>
    <mergeCell ref="L165:N165"/>
    <mergeCell ref="O165:Q165"/>
    <mergeCell ref="R165:S165"/>
    <mergeCell ref="U165:V165"/>
    <mergeCell ref="W165:X165"/>
    <mergeCell ref="C164:F164"/>
    <mergeCell ref="G164:H164"/>
    <mergeCell ref="L164:N164"/>
    <mergeCell ref="O164:Q164"/>
    <mergeCell ref="R164:S164"/>
    <mergeCell ref="U164:V164"/>
    <mergeCell ref="W162:X162"/>
    <mergeCell ref="C163:F163"/>
    <mergeCell ref="G163:H163"/>
    <mergeCell ref="L163:N163"/>
    <mergeCell ref="O163:Q163"/>
    <mergeCell ref="R163:S163"/>
    <mergeCell ref="U163:V163"/>
    <mergeCell ref="W163:X163"/>
    <mergeCell ref="C162:F162"/>
    <mergeCell ref="G162:H162"/>
    <mergeCell ref="L162:N162"/>
    <mergeCell ref="O162:Q162"/>
    <mergeCell ref="R162:S162"/>
    <mergeCell ref="U162:V162"/>
    <mergeCell ref="W168:X168"/>
    <mergeCell ref="C169:F169"/>
    <mergeCell ref="G169:H169"/>
    <mergeCell ref="L169:N169"/>
    <mergeCell ref="O169:Q169"/>
    <mergeCell ref="R169:S169"/>
    <mergeCell ref="U169:V169"/>
    <mergeCell ref="W169:X169"/>
    <mergeCell ref="C168:F168"/>
    <mergeCell ref="G168:H168"/>
    <mergeCell ref="L168:N168"/>
    <mergeCell ref="O168:Q168"/>
    <mergeCell ref="R168:S168"/>
    <mergeCell ref="U168:V168"/>
    <mergeCell ref="W166:X166"/>
    <mergeCell ref="C167:F167"/>
    <mergeCell ref="G167:H167"/>
    <mergeCell ref="L167:N167"/>
    <mergeCell ref="O167:Q167"/>
    <mergeCell ref="R167:S167"/>
    <mergeCell ref="U167:V167"/>
    <mergeCell ref="W167:X167"/>
    <mergeCell ref="C166:F166"/>
    <mergeCell ref="G166:H166"/>
    <mergeCell ref="L166:N166"/>
    <mergeCell ref="O166:Q166"/>
    <mergeCell ref="R166:S166"/>
    <mergeCell ref="U166:V166"/>
    <mergeCell ref="W172:X172"/>
    <mergeCell ref="C173:F173"/>
    <mergeCell ref="G173:H173"/>
    <mergeCell ref="L173:N173"/>
    <mergeCell ref="O173:Q173"/>
    <mergeCell ref="R173:S173"/>
    <mergeCell ref="U173:V173"/>
    <mergeCell ref="W173:X173"/>
    <mergeCell ref="C172:F172"/>
    <mergeCell ref="G172:H172"/>
    <mergeCell ref="L172:N172"/>
    <mergeCell ref="O172:Q172"/>
    <mergeCell ref="R172:S172"/>
    <mergeCell ref="U172:V172"/>
    <mergeCell ref="W170:X170"/>
    <mergeCell ref="C171:F171"/>
    <mergeCell ref="G171:H171"/>
    <mergeCell ref="L171:N171"/>
    <mergeCell ref="O171:Q171"/>
    <mergeCell ref="R171:S171"/>
    <mergeCell ref="U171:V171"/>
    <mergeCell ref="W171:X171"/>
    <mergeCell ref="C170:F170"/>
    <mergeCell ref="G170:H170"/>
    <mergeCell ref="L170:N170"/>
    <mergeCell ref="O170:Q170"/>
    <mergeCell ref="R170:S170"/>
    <mergeCell ref="U170:V170"/>
    <mergeCell ref="W176:X176"/>
    <mergeCell ref="C177:F177"/>
    <mergeCell ref="G177:H177"/>
    <mergeCell ref="L177:N177"/>
    <mergeCell ref="O177:Q177"/>
    <mergeCell ref="R177:S177"/>
    <mergeCell ref="U177:V177"/>
    <mergeCell ref="W177:X177"/>
    <mergeCell ref="C176:F176"/>
    <mergeCell ref="G176:H176"/>
    <mergeCell ref="L176:N176"/>
    <mergeCell ref="O176:Q176"/>
    <mergeCell ref="R176:S176"/>
    <mergeCell ref="U176:V176"/>
    <mergeCell ref="W174:X174"/>
    <mergeCell ref="C175:F175"/>
    <mergeCell ref="G175:H175"/>
    <mergeCell ref="L175:N175"/>
    <mergeCell ref="O175:Q175"/>
    <mergeCell ref="R175:S175"/>
    <mergeCell ref="U175:V175"/>
    <mergeCell ref="W175:X175"/>
    <mergeCell ref="C174:F174"/>
    <mergeCell ref="G174:H174"/>
    <mergeCell ref="L174:N174"/>
    <mergeCell ref="O174:Q174"/>
    <mergeCell ref="R174:S174"/>
    <mergeCell ref="U174:V174"/>
    <mergeCell ref="W180:X180"/>
    <mergeCell ref="C181:F181"/>
    <mergeCell ref="G181:H181"/>
    <mergeCell ref="L181:N181"/>
    <mergeCell ref="O181:Q181"/>
    <mergeCell ref="R181:S181"/>
    <mergeCell ref="U181:V181"/>
    <mergeCell ref="W181:X181"/>
    <mergeCell ref="C180:F180"/>
    <mergeCell ref="G180:H180"/>
    <mergeCell ref="L180:N180"/>
    <mergeCell ref="O180:Q180"/>
    <mergeCell ref="R180:S180"/>
    <mergeCell ref="U180:V180"/>
    <mergeCell ref="W178:X178"/>
    <mergeCell ref="C179:F179"/>
    <mergeCell ref="G179:H179"/>
    <mergeCell ref="L179:N179"/>
    <mergeCell ref="O179:Q179"/>
    <mergeCell ref="R179:S179"/>
    <mergeCell ref="U179:V179"/>
    <mergeCell ref="W179:X179"/>
    <mergeCell ref="C178:F178"/>
    <mergeCell ref="G178:H178"/>
    <mergeCell ref="L178:N178"/>
    <mergeCell ref="O178:Q178"/>
    <mergeCell ref="R178:S178"/>
    <mergeCell ref="U178:V178"/>
    <mergeCell ref="W184:X184"/>
    <mergeCell ref="C185:F185"/>
    <mergeCell ref="G185:H185"/>
    <mergeCell ref="L185:N185"/>
    <mergeCell ref="O185:Q185"/>
    <mergeCell ref="R185:S185"/>
    <mergeCell ref="U185:V185"/>
    <mergeCell ref="W185:X185"/>
    <mergeCell ref="C184:F184"/>
    <mergeCell ref="G184:H184"/>
    <mergeCell ref="L184:N184"/>
    <mergeCell ref="O184:Q184"/>
    <mergeCell ref="R184:S184"/>
    <mergeCell ref="U184:V184"/>
    <mergeCell ref="W182:X182"/>
    <mergeCell ref="C183:F183"/>
    <mergeCell ref="G183:H183"/>
    <mergeCell ref="L183:N183"/>
    <mergeCell ref="O183:Q183"/>
    <mergeCell ref="R183:S183"/>
    <mergeCell ref="U183:V183"/>
    <mergeCell ref="W183:X183"/>
    <mergeCell ref="C182:F182"/>
    <mergeCell ref="G182:H182"/>
    <mergeCell ref="L182:N182"/>
    <mergeCell ref="O182:Q182"/>
    <mergeCell ref="R182:S182"/>
    <mergeCell ref="U182:V182"/>
    <mergeCell ref="W188:X188"/>
    <mergeCell ref="C189:F189"/>
    <mergeCell ref="G189:H189"/>
    <mergeCell ref="L189:N189"/>
    <mergeCell ref="O189:Q189"/>
    <mergeCell ref="R189:S189"/>
    <mergeCell ref="U189:V189"/>
    <mergeCell ref="W189:X189"/>
    <mergeCell ref="C188:F188"/>
    <mergeCell ref="G188:H188"/>
    <mergeCell ref="L188:N188"/>
    <mergeCell ref="O188:Q188"/>
    <mergeCell ref="R188:S188"/>
    <mergeCell ref="U188:V188"/>
    <mergeCell ref="W186:X186"/>
    <mergeCell ref="C187:F187"/>
    <mergeCell ref="G187:H187"/>
    <mergeCell ref="L187:N187"/>
    <mergeCell ref="O187:Q187"/>
    <mergeCell ref="R187:S187"/>
    <mergeCell ref="U187:V187"/>
    <mergeCell ref="W187:X187"/>
    <mergeCell ref="C186:F186"/>
    <mergeCell ref="G186:H186"/>
    <mergeCell ref="L186:N186"/>
    <mergeCell ref="O186:Q186"/>
    <mergeCell ref="R186:S186"/>
    <mergeCell ref="U186:V186"/>
    <mergeCell ref="W192:X192"/>
    <mergeCell ref="C193:F193"/>
    <mergeCell ref="G193:H193"/>
    <mergeCell ref="L193:N193"/>
    <mergeCell ref="O193:Q193"/>
    <mergeCell ref="R193:S193"/>
    <mergeCell ref="U193:V193"/>
    <mergeCell ref="W193:X193"/>
    <mergeCell ref="C192:F192"/>
    <mergeCell ref="G192:H192"/>
    <mergeCell ref="L192:N192"/>
    <mergeCell ref="O192:Q192"/>
    <mergeCell ref="R192:S192"/>
    <mergeCell ref="U192:V192"/>
    <mergeCell ref="W190:X190"/>
    <mergeCell ref="C191:F191"/>
    <mergeCell ref="G191:H191"/>
    <mergeCell ref="L191:N191"/>
    <mergeCell ref="O191:Q191"/>
    <mergeCell ref="R191:S191"/>
    <mergeCell ref="U191:V191"/>
    <mergeCell ref="W191:X191"/>
    <mergeCell ref="C190:F190"/>
    <mergeCell ref="G190:H190"/>
    <mergeCell ref="L190:N190"/>
    <mergeCell ref="O190:Q190"/>
    <mergeCell ref="R190:S190"/>
    <mergeCell ref="U190:V190"/>
    <mergeCell ref="W196:X196"/>
    <mergeCell ref="C197:F197"/>
    <mergeCell ref="G197:H197"/>
    <mergeCell ref="L197:N197"/>
    <mergeCell ref="O197:Q197"/>
    <mergeCell ref="R197:S197"/>
    <mergeCell ref="U197:V197"/>
    <mergeCell ref="W197:X197"/>
    <mergeCell ref="C196:F196"/>
    <mergeCell ref="G196:H196"/>
    <mergeCell ref="L196:N196"/>
    <mergeCell ref="O196:Q196"/>
    <mergeCell ref="R196:S196"/>
    <mergeCell ref="U196:V196"/>
    <mergeCell ref="W194:X194"/>
    <mergeCell ref="C195:F195"/>
    <mergeCell ref="G195:H195"/>
    <mergeCell ref="L195:N195"/>
    <mergeCell ref="O195:Q195"/>
    <mergeCell ref="R195:S195"/>
    <mergeCell ref="U195:V195"/>
    <mergeCell ref="W195:X195"/>
    <mergeCell ref="C194:F194"/>
    <mergeCell ref="G194:H194"/>
    <mergeCell ref="L194:N194"/>
    <mergeCell ref="O194:Q194"/>
    <mergeCell ref="R194:S194"/>
    <mergeCell ref="U194:V194"/>
    <mergeCell ref="W200:X200"/>
    <mergeCell ref="C201:F201"/>
    <mergeCell ref="G201:H201"/>
    <mergeCell ref="L201:N201"/>
    <mergeCell ref="O201:Q201"/>
    <mergeCell ref="R201:S201"/>
    <mergeCell ref="U201:V201"/>
    <mergeCell ref="W201:X201"/>
    <mergeCell ref="C200:F200"/>
    <mergeCell ref="G200:H200"/>
    <mergeCell ref="L200:N200"/>
    <mergeCell ref="O200:Q200"/>
    <mergeCell ref="R200:S200"/>
    <mergeCell ref="U200:V200"/>
    <mergeCell ref="W198:X198"/>
    <mergeCell ref="C199:F199"/>
    <mergeCell ref="G199:H199"/>
    <mergeCell ref="L199:N199"/>
    <mergeCell ref="O199:Q199"/>
    <mergeCell ref="R199:S199"/>
    <mergeCell ref="U199:V199"/>
    <mergeCell ref="W199:X199"/>
    <mergeCell ref="C198:F198"/>
    <mergeCell ref="G198:H198"/>
    <mergeCell ref="L198:N198"/>
    <mergeCell ref="O198:Q198"/>
    <mergeCell ref="R198:S198"/>
    <mergeCell ref="U198:V198"/>
    <mergeCell ref="W204:X204"/>
    <mergeCell ref="C205:F205"/>
    <mergeCell ref="G205:H205"/>
    <mergeCell ref="L205:N205"/>
    <mergeCell ref="O205:Q205"/>
    <mergeCell ref="R205:S205"/>
    <mergeCell ref="U205:V205"/>
    <mergeCell ref="W205:X205"/>
    <mergeCell ref="C204:F204"/>
    <mergeCell ref="G204:H204"/>
    <mergeCell ref="L204:N204"/>
    <mergeCell ref="O204:Q204"/>
    <mergeCell ref="R204:S204"/>
    <mergeCell ref="U204:V204"/>
    <mergeCell ref="W202:X202"/>
    <mergeCell ref="C203:F203"/>
    <mergeCell ref="G203:H203"/>
    <mergeCell ref="L203:N203"/>
    <mergeCell ref="O203:Q203"/>
    <mergeCell ref="R203:S203"/>
    <mergeCell ref="U203:V203"/>
    <mergeCell ref="W203:X203"/>
    <mergeCell ref="C202:F202"/>
    <mergeCell ref="G202:H202"/>
    <mergeCell ref="L202:N202"/>
    <mergeCell ref="O202:Q202"/>
    <mergeCell ref="R202:S202"/>
    <mergeCell ref="U202:V202"/>
    <mergeCell ref="W208:X208"/>
    <mergeCell ref="C209:F209"/>
    <mergeCell ref="G209:H209"/>
    <mergeCell ref="L209:N209"/>
    <mergeCell ref="O209:Q209"/>
    <mergeCell ref="R209:S209"/>
    <mergeCell ref="U209:V209"/>
    <mergeCell ref="W209:X209"/>
    <mergeCell ref="C208:F208"/>
    <mergeCell ref="G208:H208"/>
    <mergeCell ref="L208:N208"/>
    <mergeCell ref="O208:Q208"/>
    <mergeCell ref="R208:S208"/>
    <mergeCell ref="U208:V208"/>
    <mergeCell ref="W206:X206"/>
    <mergeCell ref="C207:F207"/>
    <mergeCell ref="G207:H207"/>
    <mergeCell ref="L207:N207"/>
    <mergeCell ref="O207:Q207"/>
    <mergeCell ref="R207:S207"/>
    <mergeCell ref="U207:V207"/>
    <mergeCell ref="W207:X207"/>
    <mergeCell ref="C206:F206"/>
    <mergeCell ref="G206:H206"/>
    <mergeCell ref="L206:N206"/>
    <mergeCell ref="O206:Q206"/>
    <mergeCell ref="R206:S206"/>
    <mergeCell ref="U206:V206"/>
    <mergeCell ref="W212:X212"/>
    <mergeCell ref="C213:F213"/>
    <mergeCell ref="G213:H213"/>
    <mergeCell ref="L213:N213"/>
    <mergeCell ref="O213:Q213"/>
    <mergeCell ref="R213:S213"/>
    <mergeCell ref="U213:V213"/>
    <mergeCell ref="W213:X213"/>
    <mergeCell ref="C212:F212"/>
    <mergeCell ref="G212:H212"/>
    <mergeCell ref="L212:N212"/>
    <mergeCell ref="O212:Q212"/>
    <mergeCell ref="R212:S212"/>
    <mergeCell ref="U212:V212"/>
    <mergeCell ref="W210:X210"/>
    <mergeCell ref="C211:F211"/>
    <mergeCell ref="G211:H211"/>
    <mergeCell ref="L211:N211"/>
    <mergeCell ref="O211:Q211"/>
    <mergeCell ref="R211:S211"/>
    <mergeCell ref="U211:V211"/>
    <mergeCell ref="W211:X211"/>
    <mergeCell ref="C210:F210"/>
    <mergeCell ref="G210:H210"/>
    <mergeCell ref="L210:N210"/>
    <mergeCell ref="O210:Q210"/>
    <mergeCell ref="R210:S210"/>
    <mergeCell ref="U210:V210"/>
    <mergeCell ref="W216:X216"/>
    <mergeCell ref="C217:F217"/>
    <mergeCell ref="G217:H217"/>
    <mergeCell ref="L217:N217"/>
    <mergeCell ref="O217:Q217"/>
    <mergeCell ref="R217:S217"/>
    <mergeCell ref="U217:V217"/>
    <mergeCell ref="W217:X217"/>
    <mergeCell ref="C216:F216"/>
    <mergeCell ref="G216:H216"/>
    <mergeCell ref="L216:N216"/>
    <mergeCell ref="O216:Q216"/>
    <mergeCell ref="R216:S216"/>
    <mergeCell ref="U216:V216"/>
    <mergeCell ref="W214:X214"/>
    <mergeCell ref="C215:F215"/>
    <mergeCell ref="G215:H215"/>
    <mergeCell ref="L215:N215"/>
    <mergeCell ref="O215:Q215"/>
    <mergeCell ref="R215:S215"/>
    <mergeCell ref="U215:V215"/>
    <mergeCell ref="W215:X215"/>
    <mergeCell ref="C214:F214"/>
    <mergeCell ref="G214:H214"/>
    <mergeCell ref="L214:N214"/>
    <mergeCell ref="O214:Q214"/>
    <mergeCell ref="R214:S214"/>
    <mergeCell ref="U214:V214"/>
    <mergeCell ref="W220:X220"/>
    <mergeCell ref="C221:F221"/>
    <mergeCell ref="G221:H221"/>
    <mergeCell ref="L221:N221"/>
    <mergeCell ref="O221:Q221"/>
    <mergeCell ref="R221:S221"/>
    <mergeCell ref="U221:V221"/>
    <mergeCell ref="W221:X221"/>
    <mergeCell ref="C220:F220"/>
    <mergeCell ref="G220:H220"/>
    <mergeCell ref="L220:N220"/>
    <mergeCell ref="O220:Q220"/>
    <mergeCell ref="R220:S220"/>
    <mergeCell ref="U220:V220"/>
    <mergeCell ref="W218:X218"/>
    <mergeCell ref="C219:F219"/>
    <mergeCell ref="G219:H219"/>
    <mergeCell ref="L219:N219"/>
    <mergeCell ref="O219:Q219"/>
    <mergeCell ref="R219:S219"/>
    <mergeCell ref="U219:V219"/>
    <mergeCell ref="W219:X219"/>
    <mergeCell ref="C218:F218"/>
    <mergeCell ref="G218:H218"/>
    <mergeCell ref="L218:N218"/>
    <mergeCell ref="O218:Q218"/>
    <mergeCell ref="R218:S218"/>
    <mergeCell ref="U218:V218"/>
    <mergeCell ref="W224:X224"/>
    <mergeCell ref="C225:F225"/>
    <mergeCell ref="G225:H225"/>
    <mergeCell ref="L225:N225"/>
    <mergeCell ref="O225:Q225"/>
    <mergeCell ref="R225:S225"/>
    <mergeCell ref="U225:V225"/>
    <mergeCell ref="W225:X225"/>
    <mergeCell ref="C224:F224"/>
    <mergeCell ref="G224:H224"/>
    <mergeCell ref="L224:N224"/>
    <mergeCell ref="O224:Q224"/>
    <mergeCell ref="R224:S224"/>
    <mergeCell ref="U224:V224"/>
    <mergeCell ref="W222:X222"/>
    <mergeCell ref="C223:F223"/>
    <mergeCell ref="G223:H223"/>
    <mergeCell ref="L223:N223"/>
    <mergeCell ref="O223:Q223"/>
    <mergeCell ref="R223:S223"/>
    <mergeCell ref="U223:V223"/>
    <mergeCell ref="W223:X223"/>
    <mergeCell ref="C222:F222"/>
    <mergeCell ref="G222:H222"/>
    <mergeCell ref="L222:N222"/>
    <mergeCell ref="O222:Q222"/>
    <mergeCell ref="R222:S222"/>
    <mergeCell ref="U222:V222"/>
    <mergeCell ref="W228:X228"/>
    <mergeCell ref="C229:F229"/>
    <mergeCell ref="G229:H229"/>
    <mergeCell ref="L229:N229"/>
    <mergeCell ref="O229:Q229"/>
    <mergeCell ref="R229:S229"/>
    <mergeCell ref="U229:V229"/>
    <mergeCell ref="W229:X229"/>
    <mergeCell ref="C228:F228"/>
    <mergeCell ref="G228:H228"/>
    <mergeCell ref="L228:N228"/>
    <mergeCell ref="O228:Q228"/>
    <mergeCell ref="R228:S228"/>
    <mergeCell ref="U228:V228"/>
    <mergeCell ref="W226:X226"/>
    <mergeCell ref="C227:F227"/>
    <mergeCell ref="G227:H227"/>
    <mergeCell ref="L227:N227"/>
    <mergeCell ref="O227:Q227"/>
    <mergeCell ref="R227:S227"/>
    <mergeCell ref="U227:V227"/>
    <mergeCell ref="W227:X227"/>
    <mergeCell ref="C226:F226"/>
    <mergeCell ref="G226:H226"/>
    <mergeCell ref="L226:N226"/>
    <mergeCell ref="O226:Q226"/>
    <mergeCell ref="R226:S226"/>
    <mergeCell ref="U226:V226"/>
    <mergeCell ref="W232:X232"/>
    <mergeCell ref="C233:F233"/>
    <mergeCell ref="G233:H233"/>
    <mergeCell ref="L233:N233"/>
    <mergeCell ref="O233:Q233"/>
    <mergeCell ref="R233:S233"/>
    <mergeCell ref="U233:V233"/>
    <mergeCell ref="W233:X233"/>
    <mergeCell ref="C232:F232"/>
    <mergeCell ref="G232:H232"/>
    <mergeCell ref="L232:N232"/>
    <mergeCell ref="O232:Q232"/>
    <mergeCell ref="R232:S232"/>
    <mergeCell ref="U232:V232"/>
    <mergeCell ref="W230:X230"/>
    <mergeCell ref="C231:F231"/>
    <mergeCell ref="G231:H231"/>
    <mergeCell ref="L231:N231"/>
    <mergeCell ref="O231:Q231"/>
    <mergeCell ref="R231:S231"/>
    <mergeCell ref="U231:V231"/>
    <mergeCell ref="W231:X231"/>
    <mergeCell ref="C230:F230"/>
    <mergeCell ref="G230:H230"/>
    <mergeCell ref="L230:N230"/>
    <mergeCell ref="O230:Q230"/>
    <mergeCell ref="R230:S230"/>
    <mergeCell ref="U230:V230"/>
    <mergeCell ref="W236:X236"/>
    <mergeCell ref="C237:F237"/>
    <mergeCell ref="G237:H237"/>
    <mergeCell ref="L237:N237"/>
    <mergeCell ref="O237:Q237"/>
    <mergeCell ref="R237:S237"/>
    <mergeCell ref="U237:V237"/>
    <mergeCell ref="W237:X237"/>
    <mergeCell ref="C236:F236"/>
    <mergeCell ref="G236:H236"/>
    <mergeCell ref="L236:N236"/>
    <mergeCell ref="O236:Q236"/>
    <mergeCell ref="R236:S236"/>
    <mergeCell ref="U236:V236"/>
    <mergeCell ref="W234:X234"/>
    <mergeCell ref="C235:F235"/>
    <mergeCell ref="G235:H235"/>
    <mergeCell ref="L235:N235"/>
    <mergeCell ref="O235:Q235"/>
    <mergeCell ref="R235:S235"/>
    <mergeCell ref="U235:V235"/>
    <mergeCell ref="W235:X235"/>
    <mergeCell ref="C234:F234"/>
    <mergeCell ref="G234:H234"/>
    <mergeCell ref="L234:N234"/>
    <mergeCell ref="O234:Q234"/>
    <mergeCell ref="R234:S234"/>
    <mergeCell ref="U234:V234"/>
    <mergeCell ref="W240:X240"/>
    <mergeCell ref="C241:F241"/>
    <mergeCell ref="G241:H241"/>
    <mergeCell ref="L241:N241"/>
    <mergeCell ref="O241:Q241"/>
    <mergeCell ref="R241:S241"/>
    <mergeCell ref="U241:V241"/>
    <mergeCell ref="W241:X241"/>
    <mergeCell ref="C240:F240"/>
    <mergeCell ref="G240:H240"/>
    <mergeCell ref="L240:N240"/>
    <mergeCell ref="O240:Q240"/>
    <mergeCell ref="R240:S240"/>
    <mergeCell ref="U240:V240"/>
    <mergeCell ref="W238:X238"/>
    <mergeCell ref="C239:F239"/>
    <mergeCell ref="G239:H239"/>
    <mergeCell ref="L239:N239"/>
    <mergeCell ref="O239:Q239"/>
    <mergeCell ref="R239:S239"/>
    <mergeCell ref="U239:V239"/>
    <mergeCell ref="W239:X239"/>
    <mergeCell ref="C238:F238"/>
    <mergeCell ref="G238:H238"/>
    <mergeCell ref="L238:N238"/>
    <mergeCell ref="O238:Q238"/>
    <mergeCell ref="R238:S238"/>
    <mergeCell ref="U238:V238"/>
    <mergeCell ref="W244:X244"/>
    <mergeCell ref="C245:F245"/>
    <mergeCell ref="G245:H245"/>
    <mergeCell ref="L245:N245"/>
    <mergeCell ref="O245:Q245"/>
    <mergeCell ref="R245:S245"/>
    <mergeCell ref="U245:V245"/>
    <mergeCell ref="W245:X245"/>
    <mergeCell ref="C244:F244"/>
    <mergeCell ref="G244:H244"/>
    <mergeCell ref="L244:N244"/>
    <mergeCell ref="O244:Q244"/>
    <mergeCell ref="R244:S244"/>
    <mergeCell ref="U244:V244"/>
    <mergeCell ref="W242:X242"/>
    <mergeCell ref="C243:F243"/>
    <mergeCell ref="G243:H243"/>
    <mergeCell ref="L243:N243"/>
    <mergeCell ref="O243:Q243"/>
    <mergeCell ref="R243:S243"/>
    <mergeCell ref="U243:V243"/>
    <mergeCell ref="W243:X243"/>
    <mergeCell ref="C242:F242"/>
    <mergeCell ref="G242:H242"/>
    <mergeCell ref="L242:N242"/>
    <mergeCell ref="O242:Q242"/>
    <mergeCell ref="R242:S242"/>
    <mergeCell ref="U242:V242"/>
    <mergeCell ref="W248:X248"/>
    <mergeCell ref="C249:F249"/>
    <mergeCell ref="G249:H249"/>
    <mergeCell ref="L249:N249"/>
    <mergeCell ref="O249:Q249"/>
    <mergeCell ref="R249:S249"/>
    <mergeCell ref="U249:V249"/>
    <mergeCell ref="W249:X249"/>
    <mergeCell ref="C248:F248"/>
    <mergeCell ref="G248:H248"/>
    <mergeCell ref="L248:N248"/>
    <mergeCell ref="O248:Q248"/>
    <mergeCell ref="R248:S248"/>
    <mergeCell ref="U248:V248"/>
    <mergeCell ref="W246:X246"/>
    <mergeCell ref="C247:F247"/>
    <mergeCell ref="G247:H247"/>
    <mergeCell ref="L247:N247"/>
    <mergeCell ref="O247:Q247"/>
    <mergeCell ref="R247:S247"/>
    <mergeCell ref="U247:V247"/>
    <mergeCell ref="W247:X247"/>
    <mergeCell ref="C246:F246"/>
    <mergeCell ref="G246:H246"/>
    <mergeCell ref="L246:N246"/>
    <mergeCell ref="O246:Q246"/>
    <mergeCell ref="R246:S246"/>
    <mergeCell ref="U246:V246"/>
    <mergeCell ref="W252:X252"/>
    <mergeCell ref="L253:N253"/>
    <mergeCell ref="O253:Q253"/>
    <mergeCell ref="R253:S253"/>
    <mergeCell ref="U253:V253"/>
    <mergeCell ref="W253:X253"/>
    <mergeCell ref="C252:F252"/>
    <mergeCell ref="G252:H252"/>
    <mergeCell ref="L252:N252"/>
    <mergeCell ref="O252:Q252"/>
    <mergeCell ref="R252:S252"/>
    <mergeCell ref="U252:V252"/>
    <mergeCell ref="W250:X250"/>
    <mergeCell ref="C251:F251"/>
    <mergeCell ref="G251:H251"/>
    <mergeCell ref="L251:N251"/>
    <mergeCell ref="O251:Q251"/>
    <mergeCell ref="R251:S251"/>
    <mergeCell ref="U251:V251"/>
    <mergeCell ref="W251:X251"/>
    <mergeCell ref="C250:F250"/>
    <mergeCell ref="G250:H250"/>
    <mergeCell ref="L250:N250"/>
    <mergeCell ref="O250:Q250"/>
    <mergeCell ref="R250:S250"/>
    <mergeCell ref="U250:V250"/>
    <mergeCell ref="U255:V255"/>
    <mergeCell ref="W255:X255"/>
    <mergeCell ref="C256:F256"/>
    <mergeCell ref="G256:H256"/>
    <mergeCell ref="L256:N256"/>
    <mergeCell ref="O256:Q256"/>
    <mergeCell ref="R256:S256"/>
    <mergeCell ref="U256:V256"/>
    <mergeCell ref="W256:X256"/>
    <mergeCell ref="L254:N254"/>
    <mergeCell ref="O254:Q254"/>
    <mergeCell ref="R254:S254"/>
    <mergeCell ref="U254:V254"/>
    <mergeCell ref="W254:X254"/>
    <mergeCell ref="C255:F255"/>
    <mergeCell ref="G255:H255"/>
    <mergeCell ref="L255:N255"/>
    <mergeCell ref="O255:Q255"/>
    <mergeCell ref="R255:S255"/>
    <mergeCell ref="W259:X259"/>
    <mergeCell ref="C260:F260"/>
    <mergeCell ref="G260:H260"/>
    <mergeCell ref="L260:N260"/>
    <mergeCell ref="O260:Q260"/>
    <mergeCell ref="R260:S260"/>
    <mergeCell ref="U260:V260"/>
    <mergeCell ref="W260:X260"/>
    <mergeCell ref="C259:F259"/>
    <mergeCell ref="G259:H259"/>
    <mergeCell ref="L259:N259"/>
    <mergeCell ref="O259:Q259"/>
    <mergeCell ref="R259:S259"/>
    <mergeCell ref="U259:V259"/>
    <mergeCell ref="W257:X257"/>
    <mergeCell ref="C258:F258"/>
    <mergeCell ref="G258:H258"/>
    <mergeCell ref="L258:N258"/>
    <mergeCell ref="O258:Q258"/>
    <mergeCell ref="R258:S258"/>
    <mergeCell ref="U258:V258"/>
    <mergeCell ref="W258:X258"/>
    <mergeCell ref="C257:F257"/>
    <mergeCell ref="G257:H257"/>
    <mergeCell ref="L257:N257"/>
    <mergeCell ref="O257:Q257"/>
    <mergeCell ref="R257:S257"/>
    <mergeCell ref="U257:V257"/>
    <mergeCell ref="W263:X263"/>
    <mergeCell ref="C264:F264"/>
    <mergeCell ref="G264:H264"/>
    <mergeCell ref="L264:N264"/>
    <mergeCell ref="O264:Q264"/>
    <mergeCell ref="R264:S264"/>
    <mergeCell ref="U264:V264"/>
    <mergeCell ref="W264:X264"/>
    <mergeCell ref="C263:F263"/>
    <mergeCell ref="G263:H263"/>
    <mergeCell ref="L263:N263"/>
    <mergeCell ref="O263:Q263"/>
    <mergeCell ref="R263:S263"/>
    <mergeCell ref="U263:V263"/>
    <mergeCell ref="W261:X261"/>
    <mergeCell ref="C262:F262"/>
    <mergeCell ref="G262:H262"/>
    <mergeCell ref="L262:N262"/>
    <mergeCell ref="O262:Q262"/>
    <mergeCell ref="R262:S262"/>
    <mergeCell ref="U262:V262"/>
    <mergeCell ref="W262:X262"/>
    <mergeCell ref="C261:F261"/>
    <mergeCell ref="G261:H261"/>
    <mergeCell ref="L261:N261"/>
    <mergeCell ref="O261:Q261"/>
    <mergeCell ref="R261:S261"/>
    <mergeCell ref="U261:V261"/>
    <mergeCell ref="W267:X267"/>
    <mergeCell ref="C268:F268"/>
    <mergeCell ref="G268:H268"/>
    <mergeCell ref="L268:N268"/>
    <mergeCell ref="O268:Q268"/>
    <mergeCell ref="R268:S268"/>
    <mergeCell ref="U268:V268"/>
    <mergeCell ref="W268:X268"/>
    <mergeCell ref="C267:F267"/>
    <mergeCell ref="G267:H267"/>
    <mergeCell ref="L267:N267"/>
    <mergeCell ref="O267:Q267"/>
    <mergeCell ref="R267:S267"/>
    <mergeCell ref="U267:V267"/>
    <mergeCell ref="W265:X265"/>
    <mergeCell ref="C266:F266"/>
    <mergeCell ref="G266:H266"/>
    <mergeCell ref="L266:N266"/>
    <mergeCell ref="O266:Q266"/>
    <mergeCell ref="R266:S266"/>
    <mergeCell ref="U266:V266"/>
    <mergeCell ref="W266:X266"/>
    <mergeCell ref="C265:F265"/>
    <mergeCell ref="G265:H265"/>
    <mergeCell ref="L265:N265"/>
    <mergeCell ref="O265:Q265"/>
    <mergeCell ref="R265:S265"/>
    <mergeCell ref="U265:V265"/>
    <mergeCell ref="W271:X271"/>
    <mergeCell ref="C272:F272"/>
    <mergeCell ref="G272:H272"/>
    <mergeCell ref="L272:N272"/>
    <mergeCell ref="O272:Q272"/>
    <mergeCell ref="R272:S272"/>
    <mergeCell ref="U272:V272"/>
    <mergeCell ref="W272:X272"/>
    <mergeCell ref="C271:F271"/>
    <mergeCell ref="G271:H271"/>
    <mergeCell ref="L271:N271"/>
    <mergeCell ref="O271:Q271"/>
    <mergeCell ref="R271:S271"/>
    <mergeCell ref="U271:V271"/>
    <mergeCell ref="W269:X269"/>
    <mergeCell ref="C270:F270"/>
    <mergeCell ref="G270:H270"/>
    <mergeCell ref="L270:N270"/>
    <mergeCell ref="O270:Q270"/>
    <mergeCell ref="R270:S270"/>
    <mergeCell ref="U270:V270"/>
    <mergeCell ref="W270:X270"/>
    <mergeCell ref="C269:F269"/>
    <mergeCell ref="G269:H269"/>
    <mergeCell ref="L269:N269"/>
    <mergeCell ref="O269:Q269"/>
    <mergeCell ref="R269:S269"/>
    <mergeCell ref="U269:V269"/>
    <mergeCell ref="W275:X275"/>
    <mergeCell ref="C276:F276"/>
    <mergeCell ref="G276:H276"/>
    <mergeCell ref="L276:N276"/>
    <mergeCell ref="O276:Q276"/>
    <mergeCell ref="R276:S276"/>
    <mergeCell ref="U276:V276"/>
    <mergeCell ref="W276:X276"/>
    <mergeCell ref="C275:F275"/>
    <mergeCell ref="G275:H275"/>
    <mergeCell ref="L275:N275"/>
    <mergeCell ref="O275:Q275"/>
    <mergeCell ref="R275:S275"/>
    <mergeCell ref="U275:V275"/>
    <mergeCell ref="W273:X273"/>
    <mergeCell ref="C274:F274"/>
    <mergeCell ref="G274:H274"/>
    <mergeCell ref="L274:N274"/>
    <mergeCell ref="O274:Q274"/>
    <mergeCell ref="R274:S274"/>
    <mergeCell ref="U274:V274"/>
    <mergeCell ref="W274:X274"/>
    <mergeCell ref="C273:F273"/>
    <mergeCell ref="G273:H273"/>
    <mergeCell ref="L273:N273"/>
    <mergeCell ref="O273:Q273"/>
    <mergeCell ref="R273:S273"/>
    <mergeCell ref="U273:V273"/>
    <mergeCell ref="W279:X279"/>
    <mergeCell ref="C280:F280"/>
    <mergeCell ref="G280:H280"/>
    <mergeCell ref="L280:N280"/>
    <mergeCell ref="O280:Q280"/>
    <mergeCell ref="R280:S280"/>
    <mergeCell ref="U280:V280"/>
    <mergeCell ref="W280:X280"/>
    <mergeCell ref="C279:F279"/>
    <mergeCell ref="G279:H279"/>
    <mergeCell ref="L279:N279"/>
    <mergeCell ref="O279:Q279"/>
    <mergeCell ref="R279:S279"/>
    <mergeCell ref="U279:V279"/>
    <mergeCell ref="W277:X277"/>
    <mergeCell ref="C278:F278"/>
    <mergeCell ref="G278:H278"/>
    <mergeCell ref="L278:N278"/>
    <mergeCell ref="O278:Q278"/>
    <mergeCell ref="R278:S278"/>
    <mergeCell ref="U278:V278"/>
    <mergeCell ref="W278:X278"/>
    <mergeCell ref="C277:F277"/>
    <mergeCell ref="G277:H277"/>
    <mergeCell ref="L277:N277"/>
    <mergeCell ref="O277:Q277"/>
    <mergeCell ref="R277:S277"/>
    <mergeCell ref="U277:V277"/>
    <mergeCell ref="W283:X283"/>
    <mergeCell ref="C284:F284"/>
    <mergeCell ref="G284:H284"/>
    <mergeCell ref="L284:N284"/>
    <mergeCell ref="O284:Q284"/>
    <mergeCell ref="R284:S284"/>
    <mergeCell ref="U284:V284"/>
    <mergeCell ref="W284:X284"/>
    <mergeCell ref="C283:F283"/>
    <mergeCell ref="G283:H283"/>
    <mergeCell ref="L283:N283"/>
    <mergeCell ref="O283:Q283"/>
    <mergeCell ref="R283:S283"/>
    <mergeCell ref="U283:V283"/>
    <mergeCell ref="W281:X281"/>
    <mergeCell ref="C282:F282"/>
    <mergeCell ref="G282:H282"/>
    <mergeCell ref="L282:N282"/>
    <mergeCell ref="O282:Q282"/>
    <mergeCell ref="R282:S282"/>
    <mergeCell ref="U282:V282"/>
    <mergeCell ref="W282:X282"/>
    <mergeCell ref="C281:F281"/>
    <mergeCell ref="G281:H281"/>
    <mergeCell ref="L281:N281"/>
    <mergeCell ref="O281:Q281"/>
    <mergeCell ref="R281:S281"/>
    <mergeCell ref="U281:V281"/>
    <mergeCell ref="W287:X287"/>
    <mergeCell ref="C288:F288"/>
    <mergeCell ref="G288:H288"/>
    <mergeCell ref="L288:N288"/>
    <mergeCell ref="O288:Q288"/>
    <mergeCell ref="R288:S288"/>
    <mergeCell ref="U288:V288"/>
    <mergeCell ref="W288:X288"/>
    <mergeCell ref="C287:F287"/>
    <mergeCell ref="G287:H287"/>
    <mergeCell ref="L287:N287"/>
    <mergeCell ref="O287:Q287"/>
    <mergeCell ref="R287:S287"/>
    <mergeCell ref="U287:V287"/>
    <mergeCell ref="W285:X285"/>
    <mergeCell ref="C286:F286"/>
    <mergeCell ref="G286:H286"/>
    <mergeCell ref="L286:N286"/>
    <mergeCell ref="O286:Q286"/>
    <mergeCell ref="R286:S286"/>
    <mergeCell ref="U286:V286"/>
    <mergeCell ref="W286:X286"/>
    <mergeCell ref="C285:F285"/>
    <mergeCell ref="G285:H285"/>
    <mergeCell ref="L285:N285"/>
    <mergeCell ref="O285:Q285"/>
    <mergeCell ref="R285:S285"/>
    <mergeCell ref="U285:V285"/>
    <mergeCell ref="W291:X291"/>
    <mergeCell ref="C292:F292"/>
    <mergeCell ref="G292:H292"/>
    <mergeCell ref="L292:N292"/>
    <mergeCell ref="O292:Q292"/>
    <mergeCell ref="R292:S292"/>
    <mergeCell ref="U292:V292"/>
    <mergeCell ref="W292:X292"/>
    <mergeCell ref="C291:F291"/>
    <mergeCell ref="G291:H291"/>
    <mergeCell ref="L291:N291"/>
    <mergeCell ref="O291:Q291"/>
    <mergeCell ref="R291:S291"/>
    <mergeCell ref="U291:V291"/>
    <mergeCell ref="W289:X289"/>
    <mergeCell ref="C290:F290"/>
    <mergeCell ref="G290:H290"/>
    <mergeCell ref="L290:N290"/>
    <mergeCell ref="O290:Q290"/>
    <mergeCell ref="R290:S290"/>
    <mergeCell ref="U290:V290"/>
    <mergeCell ref="W290:X290"/>
    <mergeCell ref="C289:F289"/>
    <mergeCell ref="G289:H289"/>
    <mergeCell ref="L289:N289"/>
    <mergeCell ref="O289:Q289"/>
    <mergeCell ref="R289:S289"/>
    <mergeCell ref="U289:V289"/>
    <mergeCell ref="W295:X295"/>
    <mergeCell ref="C296:F296"/>
    <mergeCell ref="G296:H296"/>
    <mergeCell ref="L296:N296"/>
    <mergeCell ref="O296:Q296"/>
    <mergeCell ref="R296:S296"/>
    <mergeCell ref="U296:V296"/>
    <mergeCell ref="W296:X296"/>
    <mergeCell ref="C295:F295"/>
    <mergeCell ref="G295:H295"/>
    <mergeCell ref="L295:N295"/>
    <mergeCell ref="O295:Q295"/>
    <mergeCell ref="R295:S295"/>
    <mergeCell ref="U295:V295"/>
    <mergeCell ref="W293:X293"/>
    <mergeCell ref="C294:F294"/>
    <mergeCell ref="G294:H294"/>
    <mergeCell ref="L294:N294"/>
    <mergeCell ref="O294:Q294"/>
    <mergeCell ref="R294:S294"/>
    <mergeCell ref="U294:V294"/>
    <mergeCell ref="W294:X294"/>
    <mergeCell ref="C293:F293"/>
    <mergeCell ref="G293:H293"/>
    <mergeCell ref="L293:N293"/>
    <mergeCell ref="O293:Q293"/>
    <mergeCell ref="R293:S293"/>
    <mergeCell ref="U293:V293"/>
    <mergeCell ref="W299:X299"/>
    <mergeCell ref="C300:F300"/>
    <mergeCell ref="G300:H300"/>
    <mergeCell ref="L300:N300"/>
    <mergeCell ref="O300:Q300"/>
    <mergeCell ref="R300:S300"/>
    <mergeCell ref="U300:V300"/>
    <mergeCell ref="W300:X300"/>
    <mergeCell ref="C299:F299"/>
    <mergeCell ref="G299:H299"/>
    <mergeCell ref="L299:N299"/>
    <mergeCell ref="O299:Q299"/>
    <mergeCell ref="R299:S299"/>
    <mergeCell ref="U299:V299"/>
    <mergeCell ref="W297:X297"/>
    <mergeCell ref="C298:F298"/>
    <mergeCell ref="G298:H298"/>
    <mergeCell ref="L298:N298"/>
    <mergeCell ref="O298:Q298"/>
    <mergeCell ref="R298:S298"/>
    <mergeCell ref="U298:V298"/>
    <mergeCell ref="W298:X298"/>
    <mergeCell ref="C297:F297"/>
    <mergeCell ref="G297:H297"/>
    <mergeCell ref="L297:N297"/>
    <mergeCell ref="O297:Q297"/>
    <mergeCell ref="R297:S297"/>
    <mergeCell ref="U297:V297"/>
    <mergeCell ref="W303:X303"/>
    <mergeCell ref="C304:F304"/>
    <mergeCell ref="G304:H304"/>
    <mergeCell ref="L304:N304"/>
    <mergeCell ref="O304:Q304"/>
    <mergeCell ref="R304:S304"/>
    <mergeCell ref="U304:V304"/>
    <mergeCell ref="W304:X304"/>
    <mergeCell ref="C303:F303"/>
    <mergeCell ref="G303:H303"/>
    <mergeCell ref="L303:N303"/>
    <mergeCell ref="O303:Q303"/>
    <mergeCell ref="R303:S303"/>
    <mergeCell ref="U303:V303"/>
    <mergeCell ref="W301:X301"/>
    <mergeCell ref="C302:F302"/>
    <mergeCell ref="G302:H302"/>
    <mergeCell ref="L302:N302"/>
    <mergeCell ref="O302:Q302"/>
    <mergeCell ref="R302:S302"/>
    <mergeCell ref="U302:V302"/>
    <mergeCell ref="W302:X302"/>
    <mergeCell ref="C301:F301"/>
    <mergeCell ref="G301:H301"/>
    <mergeCell ref="L301:N301"/>
    <mergeCell ref="O301:Q301"/>
    <mergeCell ref="R301:S301"/>
    <mergeCell ref="U301:V301"/>
    <mergeCell ref="W307:X307"/>
    <mergeCell ref="C308:F308"/>
    <mergeCell ref="G308:H308"/>
    <mergeCell ref="L308:N308"/>
    <mergeCell ref="O308:Q308"/>
    <mergeCell ref="R308:S308"/>
    <mergeCell ref="U308:V308"/>
    <mergeCell ref="W308:X308"/>
    <mergeCell ref="C307:F307"/>
    <mergeCell ref="G307:H307"/>
    <mergeCell ref="L307:N307"/>
    <mergeCell ref="O307:Q307"/>
    <mergeCell ref="R307:S307"/>
    <mergeCell ref="U307:V307"/>
    <mergeCell ref="W305:X305"/>
    <mergeCell ref="C306:F306"/>
    <mergeCell ref="G306:H306"/>
    <mergeCell ref="L306:N306"/>
    <mergeCell ref="O306:Q306"/>
    <mergeCell ref="R306:S306"/>
    <mergeCell ref="U306:V306"/>
    <mergeCell ref="W306:X306"/>
    <mergeCell ref="C305:F305"/>
    <mergeCell ref="G305:H305"/>
    <mergeCell ref="L305:N305"/>
    <mergeCell ref="O305:Q305"/>
    <mergeCell ref="R305:S305"/>
    <mergeCell ref="U305:V305"/>
    <mergeCell ref="W311:X311"/>
    <mergeCell ref="C312:F312"/>
    <mergeCell ref="G312:H312"/>
    <mergeCell ref="L312:N312"/>
    <mergeCell ref="O312:Q312"/>
    <mergeCell ref="R312:S312"/>
    <mergeCell ref="U312:V312"/>
    <mergeCell ref="W312:X312"/>
    <mergeCell ref="C311:F311"/>
    <mergeCell ref="G311:H311"/>
    <mergeCell ref="L311:N311"/>
    <mergeCell ref="O311:Q311"/>
    <mergeCell ref="R311:S311"/>
    <mergeCell ref="U311:V311"/>
    <mergeCell ref="W309:X309"/>
    <mergeCell ref="C310:F310"/>
    <mergeCell ref="G310:H310"/>
    <mergeCell ref="L310:N310"/>
    <mergeCell ref="O310:Q310"/>
    <mergeCell ref="R310:S310"/>
    <mergeCell ref="U310:V310"/>
    <mergeCell ref="W310:X310"/>
    <mergeCell ref="C309:F309"/>
    <mergeCell ref="G309:H309"/>
    <mergeCell ref="L309:N309"/>
    <mergeCell ref="O309:Q309"/>
    <mergeCell ref="R309:S309"/>
    <mergeCell ref="U309:V309"/>
    <mergeCell ref="W315:X315"/>
    <mergeCell ref="C316:F316"/>
    <mergeCell ref="G316:H316"/>
    <mergeCell ref="L316:N316"/>
    <mergeCell ref="O316:Q316"/>
    <mergeCell ref="R316:S316"/>
    <mergeCell ref="U316:V316"/>
    <mergeCell ref="W316:X316"/>
    <mergeCell ref="C315:F315"/>
    <mergeCell ref="G315:H315"/>
    <mergeCell ref="L315:N315"/>
    <mergeCell ref="O315:Q315"/>
    <mergeCell ref="R315:S315"/>
    <mergeCell ref="U315:V315"/>
    <mergeCell ref="W313:X313"/>
    <mergeCell ref="C314:F314"/>
    <mergeCell ref="G314:H314"/>
    <mergeCell ref="L314:N314"/>
    <mergeCell ref="O314:Q314"/>
    <mergeCell ref="R314:S314"/>
    <mergeCell ref="U314:V314"/>
    <mergeCell ref="W314:X314"/>
    <mergeCell ref="C313:F313"/>
    <mergeCell ref="G313:H313"/>
    <mergeCell ref="L313:N313"/>
    <mergeCell ref="O313:Q313"/>
    <mergeCell ref="R313:S313"/>
    <mergeCell ref="U313:V313"/>
    <mergeCell ref="W319:X319"/>
    <mergeCell ref="C320:F320"/>
    <mergeCell ref="G320:H320"/>
    <mergeCell ref="L320:N320"/>
    <mergeCell ref="O320:Q320"/>
    <mergeCell ref="R320:S320"/>
    <mergeCell ref="U320:V320"/>
    <mergeCell ref="W320:X320"/>
    <mergeCell ref="C319:F319"/>
    <mergeCell ref="G319:H319"/>
    <mergeCell ref="L319:N319"/>
    <mergeCell ref="O319:Q319"/>
    <mergeCell ref="R319:S319"/>
    <mergeCell ref="U319:V319"/>
    <mergeCell ref="W317:X317"/>
    <mergeCell ref="C318:F318"/>
    <mergeCell ref="G318:H318"/>
    <mergeCell ref="L318:N318"/>
    <mergeCell ref="O318:Q318"/>
    <mergeCell ref="R318:S318"/>
    <mergeCell ref="U318:V318"/>
    <mergeCell ref="W318:X318"/>
    <mergeCell ref="C317:F317"/>
    <mergeCell ref="G317:H317"/>
    <mergeCell ref="L317:N317"/>
    <mergeCell ref="O317:Q317"/>
    <mergeCell ref="R317:S317"/>
    <mergeCell ref="U317:V317"/>
    <mergeCell ref="W323:X323"/>
    <mergeCell ref="C324:F324"/>
    <mergeCell ref="G324:H324"/>
    <mergeCell ref="L324:N324"/>
    <mergeCell ref="O324:Q324"/>
    <mergeCell ref="R324:S324"/>
    <mergeCell ref="U324:V324"/>
    <mergeCell ref="W324:X324"/>
    <mergeCell ref="C323:F323"/>
    <mergeCell ref="G323:H323"/>
    <mergeCell ref="L323:N323"/>
    <mergeCell ref="O323:Q323"/>
    <mergeCell ref="R323:S323"/>
    <mergeCell ref="U323:V323"/>
    <mergeCell ref="W321:X321"/>
    <mergeCell ref="C322:F322"/>
    <mergeCell ref="G322:H322"/>
    <mergeCell ref="L322:N322"/>
    <mergeCell ref="O322:Q322"/>
    <mergeCell ref="R322:S322"/>
    <mergeCell ref="U322:V322"/>
    <mergeCell ref="W322:X322"/>
    <mergeCell ref="C321:F321"/>
    <mergeCell ref="G321:H321"/>
    <mergeCell ref="L321:N321"/>
    <mergeCell ref="O321:Q321"/>
    <mergeCell ref="R321:S321"/>
    <mergeCell ref="U321:V321"/>
    <mergeCell ref="W327:X327"/>
    <mergeCell ref="C328:F328"/>
    <mergeCell ref="G328:H328"/>
    <mergeCell ref="L328:N328"/>
    <mergeCell ref="O328:Q328"/>
    <mergeCell ref="R328:S328"/>
    <mergeCell ref="U328:V328"/>
    <mergeCell ref="W328:X328"/>
    <mergeCell ref="C327:F327"/>
    <mergeCell ref="G327:H327"/>
    <mergeCell ref="L327:N327"/>
    <mergeCell ref="O327:Q327"/>
    <mergeCell ref="R327:S327"/>
    <mergeCell ref="U327:V327"/>
    <mergeCell ref="W325:X325"/>
    <mergeCell ref="C326:F326"/>
    <mergeCell ref="G326:H326"/>
    <mergeCell ref="L326:N326"/>
    <mergeCell ref="O326:Q326"/>
    <mergeCell ref="R326:S326"/>
    <mergeCell ref="U326:V326"/>
    <mergeCell ref="W326:X326"/>
    <mergeCell ref="C325:F325"/>
    <mergeCell ref="G325:H325"/>
    <mergeCell ref="L325:N325"/>
    <mergeCell ref="O325:Q325"/>
    <mergeCell ref="R325:S325"/>
    <mergeCell ref="U325:V325"/>
    <mergeCell ref="W331:X331"/>
    <mergeCell ref="C332:F332"/>
    <mergeCell ref="G332:H332"/>
    <mergeCell ref="L332:N332"/>
    <mergeCell ref="O332:Q332"/>
    <mergeCell ref="R332:S332"/>
    <mergeCell ref="U332:V332"/>
    <mergeCell ref="W332:X332"/>
    <mergeCell ref="C331:F331"/>
    <mergeCell ref="G331:H331"/>
    <mergeCell ref="L331:N331"/>
    <mergeCell ref="O331:Q331"/>
    <mergeCell ref="R331:S331"/>
    <mergeCell ref="U331:V331"/>
    <mergeCell ref="W329:X329"/>
    <mergeCell ref="C330:F330"/>
    <mergeCell ref="G330:H330"/>
    <mergeCell ref="L330:N330"/>
    <mergeCell ref="O330:Q330"/>
    <mergeCell ref="R330:S330"/>
    <mergeCell ref="U330:V330"/>
    <mergeCell ref="W330:X330"/>
    <mergeCell ref="C329:F329"/>
    <mergeCell ref="G329:H329"/>
    <mergeCell ref="L329:N329"/>
    <mergeCell ref="O329:Q329"/>
    <mergeCell ref="R329:S329"/>
    <mergeCell ref="U329:V329"/>
    <mergeCell ref="W335:X335"/>
    <mergeCell ref="C336:F336"/>
    <mergeCell ref="G336:H336"/>
    <mergeCell ref="L336:N336"/>
    <mergeCell ref="O336:Q336"/>
    <mergeCell ref="R336:S336"/>
    <mergeCell ref="U336:V336"/>
    <mergeCell ref="W336:X336"/>
    <mergeCell ref="C335:F335"/>
    <mergeCell ref="G335:H335"/>
    <mergeCell ref="L335:N335"/>
    <mergeCell ref="O335:Q335"/>
    <mergeCell ref="R335:S335"/>
    <mergeCell ref="U335:V335"/>
    <mergeCell ref="W333:X333"/>
    <mergeCell ref="C334:F334"/>
    <mergeCell ref="G334:H334"/>
    <mergeCell ref="L334:N334"/>
    <mergeCell ref="O334:Q334"/>
    <mergeCell ref="R334:S334"/>
    <mergeCell ref="U334:V334"/>
    <mergeCell ref="W334:X334"/>
    <mergeCell ref="C333:F333"/>
    <mergeCell ref="G333:H333"/>
    <mergeCell ref="L333:N333"/>
    <mergeCell ref="O333:Q333"/>
    <mergeCell ref="R333:S333"/>
    <mergeCell ref="U333:V333"/>
    <mergeCell ref="C339:G339"/>
    <mergeCell ref="L339:N339"/>
    <mergeCell ref="O339:Q339"/>
    <mergeCell ref="R339:S339"/>
    <mergeCell ref="U339:V339"/>
    <mergeCell ref="W339:X339"/>
    <mergeCell ref="W337:X337"/>
    <mergeCell ref="C338:F338"/>
    <mergeCell ref="G338:H338"/>
    <mergeCell ref="L338:N338"/>
    <mergeCell ref="O338:Q338"/>
    <mergeCell ref="R338:S338"/>
    <mergeCell ref="U338:V338"/>
    <mergeCell ref="W338:X338"/>
    <mergeCell ref="C337:F337"/>
    <mergeCell ref="G337:H337"/>
    <mergeCell ref="L337:N337"/>
    <mergeCell ref="O337:Q337"/>
    <mergeCell ref="R337:S337"/>
    <mergeCell ref="U337:V337"/>
    <mergeCell ref="W342:X342"/>
    <mergeCell ref="C343:F343"/>
    <mergeCell ref="G343:H343"/>
    <mergeCell ref="L343:N343"/>
    <mergeCell ref="O343:Q343"/>
    <mergeCell ref="R343:S343"/>
    <mergeCell ref="U343:V343"/>
    <mergeCell ref="W343:X343"/>
    <mergeCell ref="C342:F342"/>
    <mergeCell ref="G342:H342"/>
    <mergeCell ref="L342:N342"/>
    <mergeCell ref="O342:Q342"/>
    <mergeCell ref="R342:S342"/>
    <mergeCell ref="U342:V342"/>
    <mergeCell ref="W340:X340"/>
    <mergeCell ref="C341:F341"/>
    <mergeCell ref="G341:H341"/>
    <mergeCell ref="L341:N341"/>
    <mergeCell ref="O341:Q341"/>
    <mergeCell ref="R341:S341"/>
    <mergeCell ref="U341:V341"/>
    <mergeCell ref="W341:X341"/>
    <mergeCell ref="C340:F340"/>
    <mergeCell ref="G340:H340"/>
    <mergeCell ref="L340:N340"/>
    <mergeCell ref="O340:Q340"/>
    <mergeCell ref="R340:S340"/>
    <mergeCell ref="U340:V340"/>
    <mergeCell ref="W346:X346"/>
    <mergeCell ref="C347:F347"/>
    <mergeCell ref="G347:H347"/>
    <mergeCell ref="L347:N347"/>
    <mergeCell ref="O347:Q347"/>
    <mergeCell ref="R347:S347"/>
    <mergeCell ref="U347:V347"/>
    <mergeCell ref="W347:X347"/>
    <mergeCell ref="C346:F346"/>
    <mergeCell ref="G346:H346"/>
    <mergeCell ref="L346:N346"/>
    <mergeCell ref="O346:Q346"/>
    <mergeCell ref="R346:S346"/>
    <mergeCell ref="U346:V346"/>
    <mergeCell ref="W344:X344"/>
    <mergeCell ref="C345:F345"/>
    <mergeCell ref="G345:H345"/>
    <mergeCell ref="L345:N345"/>
    <mergeCell ref="O345:Q345"/>
    <mergeCell ref="R345:S345"/>
    <mergeCell ref="U345:V345"/>
    <mergeCell ref="W345:X345"/>
    <mergeCell ref="C344:F344"/>
    <mergeCell ref="G344:H344"/>
    <mergeCell ref="L344:N344"/>
    <mergeCell ref="O344:Q344"/>
    <mergeCell ref="R344:S344"/>
    <mergeCell ref="U344:V344"/>
    <mergeCell ref="W350:X350"/>
    <mergeCell ref="C351:F351"/>
    <mergeCell ref="G351:H351"/>
    <mergeCell ref="L351:N351"/>
    <mergeCell ref="O351:Q351"/>
    <mergeCell ref="R351:S351"/>
    <mergeCell ref="U351:V351"/>
    <mergeCell ref="W351:X351"/>
    <mergeCell ref="C350:F350"/>
    <mergeCell ref="G350:H350"/>
    <mergeCell ref="L350:N350"/>
    <mergeCell ref="O350:Q350"/>
    <mergeCell ref="R350:S350"/>
    <mergeCell ref="U350:V350"/>
    <mergeCell ref="W348:X348"/>
    <mergeCell ref="C349:F349"/>
    <mergeCell ref="G349:H349"/>
    <mergeCell ref="L349:N349"/>
    <mergeCell ref="O349:Q349"/>
    <mergeCell ref="R349:S349"/>
    <mergeCell ref="U349:V349"/>
    <mergeCell ref="W349:X349"/>
    <mergeCell ref="C348:F348"/>
    <mergeCell ref="G348:H348"/>
    <mergeCell ref="L348:N348"/>
    <mergeCell ref="O348:Q348"/>
    <mergeCell ref="R348:S348"/>
    <mergeCell ref="U348:V348"/>
    <mergeCell ref="W354:X354"/>
    <mergeCell ref="C355:F355"/>
    <mergeCell ref="G355:H355"/>
    <mergeCell ref="L355:N355"/>
    <mergeCell ref="O355:Q355"/>
    <mergeCell ref="R355:S355"/>
    <mergeCell ref="U355:V355"/>
    <mergeCell ref="W355:X355"/>
    <mergeCell ref="C354:F354"/>
    <mergeCell ref="G354:H354"/>
    <mergeCell ref="L354:N354"/>
    <mergeCell ref="O354:Q354"/>
    <mergeCell ref="R354:S354"/>
    <mergeCell ref="U354:V354"/>
    <mergeCell ref="W352:X352"/>
    <mergeCell ref="C353:F353"/>
    <mergeCell ref="G353:H353"/>
    <mergeCell ref="L353:N353"/>
    <mergeCell ref="O353:Q353"/>
    <mergeCell ref="R353:S353"/>
    <mergeCell ref="U353:V353"/>
    <mergeCell ref="W353:X353"/>
    <mergeCell ref="C352:F352"/>
    <mergeCell ref="G352:H352"/>
    <mergeCell ref="L352:N352"/>
    <mergeCell ref="O352:Q352"/>
    <mergeCell ref="R352:S352"/>
    <mergeCell ref="U352:V352"/>
    <mergeCell ref="W358:X358"/>
    <mergeCell ref="C359:F359"/>
    <mergeCell ref="G359:H359"/>
    <mergeCell ref="L359:N359"/>
    <mergeCell ref="O359:Q359"/>
    <mergeCell ref="R359:S359"/>
    <mergeCell ref="U359:V359"/>
    <mergeCell ref="W359:X359"/>
    <mergeCell ref="C358:F358"/>
    <mergeCell ref="G358:H358"/>
    <mergeCell ref="L358:N358"/>
    <mergeCell ref="O358:Q358"/>
    <mergeCell ref="R358:S358"/>
    <mergeCell ref="U358:V358"/>
    <mergeCell ref="W356:X356"/>
    <mergeCell ref="C357:F357"/>
    <mergeCell ref="G357:H357"/>
    <mergeCell ref="L357:N357"/>
    <mergeCell ref="O357:Q357"/>
    <mergeCell ref="R357:S357"/>
    <mergeCell ref="U357:V357"/>
    <mergeCell ref="W357:X357"/>
    <mergeCell ref="C356:F356"/>
    <mergeCell ref="G356:H356"/>
    <mergeCell ref="L356:N356"/>
    <mergeCell ref="O356:Q356"/>
    <mergeCell ref="R356:S356"/>
    <mergeCell ref="U356:V356"/>
    <mergeCell ref="W362:X362"/>
    <mergeCell ref="C363:F363"/>
    <mergeCell ref="G363:H363"/>
    <mergeCell ref="L363:N363"/>
    <mergeCell ref="O363:Q363"/>
    <mergeCell ref="R363:S363"/>
    <mergeCell ref="U363:V363"/>
    <mergeCell ref="W363:X363"/>
    <mergeCell ref="C362:F362"/>
    <mergeCell ref="G362:H362"/>
    <mergeCell ref="L362:N362"/>
    <mergeCell ref="O362:Q362"/>
    <mergeCell ref="R362:S362"/>
    <mergeCell ref="U362:V362"/>
    <mergeCell ref="W360:X360"/>
    <mergeCell ref="C361:F361"/>
    <mergeCell ref="G361:H361"/>
    <mergeCell ref="L361:N361"/>
    <mergeCell ref="O361:Q361"/>
    <mergeCell ref="R361:S361"/>
    <mergeCell ref="U361:V361"/>
    <mergeCell ref="W361:X361"/>
    <mergeCell ref="C360:F360"/>
    <mergeCell ref="G360:H360"/>
    <mergeCell ref="L360:N360"/>
    <mergeCell ref="O360:Q360"/>
    <mergeCell ref="R360:S360"/>
    <mergeCell ref="U360:V360"/>
    <mergeCell ref="W366:X366"/>
    <mergeCell ref="C367:F367"/>
    <mergeCell ref="G367:H367"/>
    <mergeCell ref="L367:N367"/>
    <mergeCell ref="O367:Q367"/>
    <mergeCell ref="R367:S367"/>
    <mergeCell ref="U367:V367"/>
    <mergeCell ref="W367:X367"/>
    <mergeCell ref="C366:F366"/>
    <mergeCell ref="G366:H366"/>
    <mergeCell ref="L366:N366"/>
    <mergeCell ref="O366:Q366"/>
    <mergeCell ref="R366:S366"/>
    <mergeCell ref="U366:V366"/>
    <mergeCell ref="W364:X364"/>
    <mergeCell ref="C365:F365"/>
    <mergeCell ref="G365:H365"/>
    <mergeCell ref="L365:N365"/>
    <mergeCell ref="O365:Q365"/>
    <mergeCell ref="R365:S365"/>
    <mergeCell ref="U365:V365"/>
    <mergeCell ref="W365:X365"/>
    <mergeCell ref="C364:F364"/>
    <mergeCell ref="G364:H364"/>
    <mergeCell ref="L364:N364"/>
    <mergeCell ref="O364:Q364"/>
    <mergeCell ref="R364:S364"/>
    <mergeCell ref="U364:V364"/>
    <mergeCell ref="W370:X370"/>
    <mergeCell ref="C371:F371"/>
    <mergeCell ref="G371:H371"/>
    <mergeCell ref="L371:N371"/>
    <mergeCell ref="O371:Q371"/>
    <mergeCell ref="R371:S371"/>
    <mergeCell ref="U371:V371"/>
    <mergeCell ref="W371:X371"/>
    <mergeCell ref="C370:F370"/>
    <mergeCell ref="G370:H370"/>
    <mergeCell ref="L370:N370"/>
    <mergeCell ref="O370:Q370"/>
    <mergeCell ref="R370:S370"/>
    <mergeCell ref="U370:V370"/>
    <mergeCell ref="W368:X368"/>
    <mergeCell ref="C369:F369"/>
    <mergeCell ref="G369:H369"/>
    <mergeCell ref="L369:N369"/>
    <mergeCell ref="O369:Q369"/>
    <mergeCell ref="R369:S369"/>
    <mergeCell ref="U369:V369"/>
    <mergeCell ref="W369:X369"/>
    <mergeCell ref="C368:F368"/>
    <mergeCell ref="G368:H368"/>
    <mergeCell ref="L368:N368"/>
    <mergeCell ref="O368:Q368"/>
    <mergeCell ref="R368:S368"/>
    <mergeCell ref="U368:V368"/>
    <mergeCell ref="W374:X374"/>
    <mergeCell ref="C375:F375"/>
    <mergeCell ref="G375:H375"/>
    <mergeCell ref="L375:N375"/>
    <mergeCell ref="O375:Q375"/>
    <mergeCell ref="R375:S375"/>
    <mergeCell ref="U375:V375"/>
    <mergeCell ref="W375:X375"/>
    <mergeCell ref="C374:F374"/>
    <mergeCell ref="G374:H374"/>
    <mergeCell ref="L374:N374"/>
    <mergeCell ref="O374:Q374"/>
    <mergeCell ref="R374:S374"/>
    <mergeCell ref="U374:V374"/>
    <mergeCell ref="W372:X372"/>
    <mergeCell ref="C373:F373"/>
    <mergeCell ref="G373:H373"/>
    <mergeCell ref="L373:N373"/>
    <mergeCell ref="O373:Q373"/>
    <mergeCell ref="R373:S373"/>
    <mergeCell ref="U373:V373"/>
    <mergeCell ref="W373:X373"/>
    <mergeCell ref="C372:F372"/>
    <mergeCell ref="G372:H372"/>
    <mergeCell ref="L372:N372"/>
    <mergeCell ref="O372:Q372"/>
    <mergeCell ref="R372:S372"/>
    <mergeCell ref="U372:V372"/>
    <mergeCell ref="W378:X378"/>
    <mergeCell ref="C379:F379"/>
    <mergeCell ref="G379:H379"/>
    <mergeCell ref="L379:N379"/>
    <mergeCell ref="O379:Q379"/>
    <mergeCell ref="R379:S379"/>
    <mergeCell ref="U379:V379"/>
    <mergeCell ref="W379:X379"/>
    <mergeCell ref="C378:F378"/>
    <mergeCell ref="G378:H378"/>
    <mergeCell ref="L378:N378"/>
    <mergeCell ref="O378:Q378"/>
    <mergeCell ref="R378:S378"/>
    <mergeCell ref="U378:V378"/>
    <mergeCell ref="W376:X376"/>
    <mergeCell ref="C377:F377"/>
    <mergeCell ref="G377:H377"/>
    <mergeCell ref="L377:N377"/>
    <mergeCell ref="O377:Q377"/>
    <mergeCell ref="R377:S377"/>
    <mergeCell ref="U377:V377"/>
    <mergeCell ref="W377:X377"/>
    <mergeCell ref="C376:F376"/>
    <mergeCell ref="G376:H376"/>
    <mergeCell ref="L376:N376"/>
    <mergeCell ref="O376:Q376"/>
    <mergeCell ref="R376:S376"/>
    <mergeCell ref="U376:V376"/>
    <mergeCell ref="W382:X382"/>
    <mergeCell ref="C383:F383"/>
    <mergeCell ref="G383:H383"/>
    <mergeCell ref="L383:N383"/>
    <mergeCell ref="O383:Q383"/>
    <mergeCell ref="R383:S383"/>
    <mergeCell ref="U383:V383"/>
    <mergeCell ref="W383:X383"/>
    <mergeCell ref="C382:F382"/>
    <mergeCell ref="G382:H382"/>
    <mergeCell ref="L382:N382"/>
    <mergeCell ref="O382:Q382"/>
    <mergeCell ref="R382:S382"/>
    <mergeCell ref="U382:V382"/>
    <mergeCell ref="W380:X380"/>
    <mergeCell ref="C381:F381"/>
    <mergeCell ref="G381:H381"/>
    <mergeCell ref="L381:N381"/>
    <mergeCell ref="O381:Q381"/>
    <mergeCell ref="R381:S381"/>
    <mergeCell ref="U381:V381"/>
    <mergeCell ref="W381:X381"/>
    <mergeCell ref="C380:F380"/>
    <mergeCell ref="G380:H380"/>
    <mergeCell ref="L380:N380"/>
    <mergeCell ref="O380:Q380"/>
    <mergeCell ref="R380:S380"/>
    <mergeCell ref="U380:V380"/>
    <mergeCell ref="W386:X386"/>
    <mergeCell ref="C387:F387"/>
    <mergeCell ref="G387:H387"/>
    <mergeCell ref="L387:N387"/>
    <mergeCell ref="O387:Q387"/>
    <mergeCell ref="R387:S387"/>
    <mergeCell ref="U387:V387"/>
    <mergeCell ref="W387:X387"/>
    <mergeCell ref="C386:F386"/>
    <mergeCell ref="G386:H386"/>
    <mergeCell ref="L386:N386"/>
    <mergeCell ref="O386:Q386"/>
    <mergeCell ref="R386:S386"/>
    <mergeCell ref="U386:V386"/>
    <mergeCell ref="W384:X384"/>
    <mergeCell ref="C385:F385"/>
    <mergeCell ref="G385:H385"/>
    <mergeCell ref="L385:N385"/>
    <mergeCell ref="O385:Q385"/>
    <mergeCell ref="R385:S385"/>
    <mergeCell ref="U385:V385"/>
    <mergeCell ref="W385:X385"/>
    <mergeCell ref="C384:F384"/>
    <mergeCell ref="G384:H384"/>
    <mergeCell ref="L384:N384"/>
    <mergeCell ref="O384:Q384"/>
    <mergeCell ref="R384:S384"/>
    <mergeCell ref="U384:V384"/>
    <mergeCell ref="W390:X390"/>
    <mergeCell ref="C391:F391"/>
    <mergeCell ref="G391:H391"/>
    <mergeCell ref="L391:N391"/>
    <mergeCell ref="O391:Q391"/>
    <mergeCell ref="R391:S391"/>
    <mergeCell ref="U391:V391"/>
    <mergeCell ref="W391:X391"/>
    <mergeCell ref="C390:F390"/>
    <mergeCell ref="G390:H390"/>
    <mergeCell ref="L390:N390"/>
    <mergeCell ref="O390:Q390"/>
    <mergeCell ref="R390:S390"/>
    <mergeCell ref="U390:V390"/>
    <mergeCell ref="W388:X388"/>
    <mergeCell ref="C389:F389"/>
    <mergeCell ref="G389:H389"/>
    <mergeCell ref="L389:N389"/>
    <mergeCell ref="O389:Q389"/>
    <mergeCell ref="R389:S389"/>
    <mergeCell ref="U389:V389"/>
    <mergeCell ref="W389:X389"/>
    <mergeCell ref="C388:F388"/>
    <mergeCell ref="G388:H388"/>
    <mergeCell ref="L388:N388"/>
    <mergeCell ref="O388:Q388"/>
    <mergeCell ref="R388:S388"/>
    <mergeCell ref="U388:V388"/>
    <mergeCell ref="W394:X394"/>
    <mergeCell ref="C395:F395"/>
    <mergeCell ref="G395:H395"/>
    <mergeCell ref="L395:N395"/>
    <mergeCell ref="O395:Q395"/>
    <mergeCell ref="R395:S395"/>
    <mergeCell ref="U395:V395"/>
    <mergeCell ref="W395:X395"/>
    <mergeCell ref="C394:F394"/>
    <mergeCell ref="G394:H394"/>
    <mergeCell ref="L394:N394"/>
    <mergeCell ref="O394:Q394"/>
    <mergeCell ref="R394:S394"/>
    <mergeCell ref="U394:V394"/>
    <mergeCell ref="W392:X392"/>
    <mergeCell ref="C393:F393"/>
    <mergeCell ref="G393:H393"/>
    <mergeCell ref="L393:N393"/>
    <mergeCell ref="O393:Q393"/>
    <mergeCell ref="R393:S393"/>
    <mergeCell ref="U393:V393"/>
    <mergeCell ref="W393:X393"/>
    <mergeCell ref="C392:F392"/>
    <mergeCell ref="G392:H392"/>
    <mergeCell ref="L392:N392"/>
    <mergeCell ref="O392:Q392"/>
    <mergeCell ref="R392:S392"/>
    <mergeCell ref="U392:V392"/>
    <mergeCell ref="W398:X398"/>
    <mergeCell ref="C399:F399"/>
    <mergeCell ref="G399:H399"/>
    <mergeCell ref="L399:N399"/>
    <mergeCell ref="O399:Q399"/>
    <mergeCell ref="R399:S399"/>
    <mergeCell ref="U399:V399"/>
    <mergeCell ref="W399:X399"/>
    <mergeCell ref="C398:F398"/>
    <mergeCell ref="G398:H398"/>
    <mergeCell ref="L398:N398"/>
    <mergeCell ref="O398:Q398"/>
    <mergeCell ref="R398:S398"/>
    <mergeCell ref="U398:V398"/>
    <mergeCell ref="W396:X396"/>
    <mergeCell ref="C397:F397"/>
    <mergeCell ref="G397:H397"/>
    <mergeCell ref="L397:N397"/>
    <mergeCell ref="O397:Q397"/>
    <mergeCell ref="R397:S397"/>
    <mergeCell ref="U397:V397"/>
    <mergeCell ref="W397:X397"/>
    <mergeCell ref="C396:F396"/>
    <mergeCell ref="G396:H396"/>
    <mergeCell ref="L396:N396"/>
    <mergeCell ref="O396:Q396"/>
    <mergeCell ref="R396:S396"/>
    <mergeCell ref="U396:V396"/>
    <mergeCell ref="W402:X402"/>
    <mergeCell ref="C403:F403"/>
    <mergeCell ref="G403:H403"/>
    <mergeCell ref="L403:N403"/>
    <mergeCell ref="O403:Q403"/>
    <mergeCell ref="R403:S403"/>
    <mergeCell ref="U403:V403"/>
    <mergeCell ref="W403:X403"/>
    <mergeCell ref="C402:F402"/>
    <mergeCell ref="G402:H402"/>
    <mergeCell ref="L402:N402"/>
    <mergeCell ref="O402:Q402"/>
    <mergeCell ref="R402:S402"/>
    <mergeCell ref="U402:V402"/>
    <mergeCell ref="W400:X400"/>
    <mergeCell ref="C401:F401"/>
    <mergeCell ref="G401:H401"/>
    <mergeCell ref="L401:N401"/>
    <mergeCell ref="O401:Q401"/>
    <mergeCell ref="R401:S401"/>
    <mergeCell ref="U401:V401"/>
    <mergeCell ref="W401:X401"/>
    <mergeCell ref="C400:F400"/>
    <mergeCell ref="G400:H400"/>
    <mergeCell ref="L400:N400"/>
    <mergeCell ref="O400:Q400"/>
    <mergeCell ref="R400:S400"/>
    <mergeCell ref="U400:V400"/>
    <mergeCell ref="W406:X406"/>
    <mergeCell ref="C406:F406"/>
    <mergeCell ref="G406:H406"/>
    <mergeCell ref="L406:N406"/>
    <mergeCell ref="O406:Q406"/>
    <mergeCell ref="R406:S406"/>
    <mergeCell ref="U406:V406"/>
    <mergeCell ref="W404:X404"/>
    <mergeCell ref="C405:F405"/>
    <mergeCell ref="G405:H405"/>
    <mergeCell ref="L405:N405"/>
    <mergeCell ref="O405:Q405"/>
    <mergeCell ref="R405:S405"/>
    <mergeCell ref="U405:V405"/>
    <mergeCell ref="W405:X405"/>
    <mergeCell ref="C404:F404"/>
    <mergeCell ref="G404:H404"/>
    <mergeCell ref="L404:N404"/>
    <mergeCell ref="O404:Q404"/>
    <mergeCell ref="R404:S404"/>
    <mergeCell ref="U404:V404"/>
  </mergeCells>
  <pageMargins left="0.7" right="0.7" top="0.75" bottom="0.75" header="0.3" footer="0.3"/>
  <ignoredErrors>
    <ignoredError sqref="U12:X85 U89:X406 V88:X88 U87:X87 V86:X86" unlockedFormula="1"/>
    <ignoredError sqref="I26" numberStoredAsText="1" unlockedFormula="1"/>
    <ignoredError sqref="B21:S23 B27:S46 B26:H26 J26:K26 B25:K25 B24:K24 M24:N24 M25:N25 M26:N26 B50:S56 B47:K47 M47:N47 B48:K48 M48:N48 B49:K49 M49:N49 B58:S61 B57:K57 M57:N57 B64:S85 B62:I62 M62:N62 B63:I63 M63:N63 B89:S117 B86:K86 M86:N86 B87:K87 M87:N87 B88:K88 M88:N88 B121:S407 B118:K118 M118:N118 B119:K119 M119:N119 B120:K120 M120:N120 P24:Q24 P25:Q25 P26:Q26 P47:Q47 P48:Q48 P49:Q49 P57:Q57 P62:S62 P63:S63 K62 K63 P86:Q86 P87:Q87 P88:Q88 P118:Q118 P119:Q119 P120:Q120 S118 S119 S120 S86 S87 S88 S24 S25 S26 S47 S48 S49 S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Izvještaj o izvršenju fin.plana</vt:lpstr>
      <vt:lpstr>Opći dio</vt:lpstr>
      <vt:lpstr>Prihodi prema ekonomskoj klas.</vt:lpstr>
      <vt:lpstr>Rashodi prema ekon.klasif.</vt:lpstr>
      <vt:lpstr>Prihodi prema izvorima financ.</vt:lpstr>
      <vt:lpstr>Rashodi prema izvorima financ.</vt:lpstr>
      <vt:lpstr>Rashodi prema funkcijskoj klas.</vt:lpstr>
      <vt:lpstr>Izvršenje prema programskoj kl.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2024-03-22T12:46:47Z</dcterms:modified>
</cp:coreProperties>
</file>